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чфинотдела\Desktop\БЮДЖЕТ\2024\"/>
    </mc:Choice>
  </mc:AlternateContent>
  <bookViews>
    <workbookView xWindow="0" yWindow="0" windowWidth="20400" windowHeight="7905" activeTab="2"/>
  </bookViews>
  <sheets>
    <sheet name="Доходы " sheetId="4" r:id="rId1"/>
    <sheet name="Расходы" sheetId="6" r:id="rId2"/>
    <sheet name="Источники " sheetId="3" r:id="rId3"/>
  </sheets>
  <definedNames>
    <definedName name="_xlnm._FilterDatabase" localSheetId="0" hidden="1">'Доходы '!$A$10:$I$14</definedName>
    <definedName name="_xlnm._FilterDatabase" localSheetId="2" hidden="1">'Источники '!#REF!</definedName>
    <definedName name="_xlnm._FilterDatabase" localSheetId="1" hidden="1">Расходы!$A$5:$WVQ$28</definedName>
    <definedName name="Z_6CB88F76_ADF1_43EB_B8FB_32CF6D2656A6_.wvu.Cols" localSheetId="0" hidden="1">'Доходы '!$C:$C,'Доходы '!#REF!</definedName>
    <definedName name="Z_6CB88F76_ADF1_43EB_B8FB_32CF6D2656A6_.wvu.Cols" localSheetId="2" hidden="1">'Источники '!$C:$C,'Источники '!#REF!</definedName>
    <definedName name="Z_6CB88F76_ADF1_43EB_B8FB_32CF6D2656A6_.wvu.Cols" localSheetId="1" hidden="1">Расходы!#REF!,Расходы!#REF!</definedName>
    <definedName name="Z_6CB88F76_ADF1_43EB_B8FB_32CF6D2656A6_.wvu.FilterData" localSheetId="0" hidden="1">'Доходы '!$A$5:$C$14</definedName>
    <definedName name="Z_6CB88F76_ADF1_43EB_B8FB_32CF6D2656A6_.wvu.FilterData" localSheetId="2" hidden="1">'Источники '!$A$2:$C$5</definedName>
    <definedName name="Z_6CB88F76_ADF1_43EB_B8FB_32CF6D2656A6_.wvu.FilterData" localSheetId="1" hidden="1">Расходы!$A$3:$B$5</definedName>
    <definedName name="Z_6CB88F76_ADF1_43EB_B8FB_32CF6D2656A6_.wvu.PrintArea" localSheetId="0" hidden="1">'Доходы '!$A$1:$C$14</definedName>
    <definedName name="Z_6CB88F76_ADF1_43EB_B8FB_32CF6D2656A6_.wvu.PrintArea" localSheetId="2" hidden="1">'Источники '!$A$1:$C$9</definedName>
    <definedName name="Z_6CB88F76_ADF1_43EB_B8FB_32CF6D2656A6_.wvu.PrintArea" localSheetId="1" hidden="1">Расходы!$A$1:$B$5</definedName>
    <definedName name="Z_8E2E7D81_C767_11D8_A2FD_006098EF8B30_.wvu.Cols" localSheetId="0" hidden="1">'Доходы '!$C:$C</definedName>
    <definedName name="Z_8E2E7D81_C767_11D8_A2FD_006098EF8B30_.wvu.Cols" localSheetId="2" hidden="1">'Источники '!$C:$C</definedName>
    <definedName name="Z_8E2E7D81_C767_11D8_A2FD_006098EF8B30_.wvu.Cols" localSheetId="1" hidden="1">Расходы!#REF!</definedName>
    <definedName name="Z_8E2E7D81_C767_11D8_A2FD_006098EF8B30_.wvu.FilterData" localSheetId="0" hidden="1">'Доходы '!$A$5:$C$14</definedName>
    <definedName name="Z_8E2E7D81_C767_11D8_A2FD_006098EF8B30_.wvu.FilterData" localSheetId="2" hidden="1">'Источники '!$A$2:$C$5</definedName>
    <definedName name="Z_8E2E7D81_C767_11D8_A2FD_006098EF8B30_.wvu.FilterData" localSheetId="1" hidden="1">Расходы!$A$3:$B$5</definedName>
    <definedName name="Z_8E2E7D81_C767_11D8_A2FD_006098EF8B30_.wvu.PrintArea" localSheetId="0" hidden="1">'Доходы '!$A$1:$C$14</definedName>
    <definedName name="Z_8E2E7D81_C767_11D8_A2FD_006098EF8B30_.wvu.PrintArea" localSheetId="2" hidden="1">'Источники '!$A$1:$C$5</definedName>
    <definedName name="Z_8E2E7D81_C767_11D8_A2FD_006098EF8B30_.wvu.PrintArea" localSheetId="1" hidden="1">Расходы!$A$1:$B$5</definedName>
    <definedName name="Z_C273FD5C_3AE3_4501_923F_93B15EE5EDDB_.wvu.FilterData" localSheetId="0" hidden="1">'Доходы '!$A$5:$C$14</definedName>
    <definedName name="Z_C273FD5C_3AE3_4501_923F_93B15EE5EDDB_.wvu.FilterData" localSheetId="2" hidden="1">'Источники '!$A$2:$C$5</definedName>
    <definedName name="Z_C273FD5C_3AE3_4501_923F_93B15EE5EDDB_.wvu.FilterData" localSheetId="1" hidden="1">Расходы!$A$3:$B$5</definedName>
    <definedName name="Z_D5E1AF6B_71F1_4B33_880B_72787157ADA9_.wvu.Cols" localSheetId="0" hidden="1">'Доходы '!$C:$C,'Доходы '!#REF!</definedName>
    <definedName name="Z_D5E1AF6B_71F1_4B33_880B_72787157ADA9_.wvu.Cols" localSheetId="2" hidden="1">'Источники '!$C:$C,'Источники '!#REF!</definedName>
    <definedName name="Z_D5E1AF6B_71F1_4B33_880B_72787157ADA9_.wvu.Cols" localSheetId="1" hidden="1">Расходы!#REF!,Расходы!#REF!</definedName>
    <definedName name="Z_D5E1AF6B_71F1_4B33_880B_72787157ADA9_.wvu.PrintArea" localSheetId="0" hidden="1">'Доходы '!$A:$C</definedName>
    <definedName name="Z_D5E1AF6B_71F1_4B33_880B_72787157ADA9_.wvu.PrintArea" localSheetId="2" hidden="1">'Источники '!$A:$C</definedName>
    <definedName name="Z_D5E1AF6B_71F1_4B33_880B_72787157ADA9_.wvu.PrintArea" localSheetId="1" hidden="1">Расходы!$A:$B</definedName>
    <definedName name="Z_D5E1AF6B_71F1_4B33_880B_72787157ADA9_.wvu.Rows" localSheetId="0" hidden="1">'Доходы '!#REF!</definedName>
    <definedName name="Z_D5E1AF6B_71F1_4B33_880B_72787157ADA9_.wvu.Rows" localSheetId="2" hidden="1">'Источники '!#REF!</definedName>
    <definedName name="Z_D5E1AF6B_71F1_4B33_880B_72787157ADA9_.wvu.Rows" localSheetId="1" hidden="1">Расходы!#REF!</definedName>
    <definedName name="Z_EFA5B1DC_5497_4E2C_A2B5_ED756C88CC7C_.wvu.Cols" localSheetId="0" hidden="1">'Доходы '!#REF!</definedName>
    <definedName name="Z_EFA5B1DC_5497_4E2C_A2B5_ED756C88CC7C_.wvu.Cols" localSheetId="2" hidden="1">'Источники '!#REF!</definedName>
    <definedName name="Z_EFA5B1DC_5497_4E2C_A2B5_ED756C88CC7C_.wvu.Cols" localSheetId="1" hidden="1">Расходы!#REF!</definedName>
    <definedName name="Z_EFA5B1DC_5497_4E2C_A2B5_ED756C88CC7C_.wvu.FilterData" localSheetId="0" hidden="1">'Доходы '!$A$5:$C$14</definedName>
    <definedName name="Z_EFA5B1DC_5497_4E2C_A2B5_ED756C88CC7C_.wvu.FilterData" localSheetId="2" hidden="1">'Источники '!$A$2:$C$5</definedName>
    <definedName name="Z_EFA5B1DC_5497_4E2C_A2B5_ED756C88CC7C_.wvu.FilterData" localSheetId="1" hidden="1">Расходы!$A$3:$B$5</definedName>
    <definedName name="Z_EFA5B1DC_5497_4E2C_A2B5_ED756C88CC7C_.wvu.PrintArea" localSheetId="0" hidden="1">'Доходы '!$A$1:$C$14</definedName>
    <definedName name="Z_EFA5B1DC_5497_4E2C_A2B5_ED756C88CC7C_.wvu.PrintArea" localSheetId="2" hidden="1">'Источники '!$A$1:$C$5</definedName>
    <definedName name="Z_EFA5B1DC_5497_4E2C_A2B5_ED756C88CC7C_.wvu.PrintArea" localSheetId="1" hidden="1">Расходы!$A$1:$B$5</definedName>
    <definedName name="Z_EFA5B1DC_5497_4E2C_A2B5_ED756C88CC7C_.wvu.Rows" localSheetId="0" hidden="1">'Доходы '!#REF!</definedName>
    <definedName name="Z_EFA5B1DC_5497_4E2C_A2B5_ED756C88CC7C_.wvu.Rows" localSheetId="2" hidden="1">'Источники '!#REF!</definedName>
    <definedName name="Z_EFA5B1DC_5497_4E2C_A2B5_ED756C88CC7C_.wvu.Rows" localSheetId="1" hidden="1">Расходы!#REF!</definedName>
    <definedName name="_xlnm.Print_Titles" localSheetId="0">'Доходы '!$7:$7</definedName>
    <definedName name="_xlnm.Print_Titles" localSheetId="2">'Источники '!$4:$4</definedName>
    <definedName name="_xlnm.Print_Titles" localSheetId="1">Расходы!$5:$5</definedName>
    <definedName name="_xlnm.Print_Area" localSheetId="0">'Доходы '!$A$1:$H$50</definedName>
    <definedName name="_xlnm.Print_Area" localSheetId="2">'Источники '!$A$1:$F$31</definedName>
    <definedName name="_xlnm.Print_Area" localSheetId="1">Расходы!$A$1:$F$32</definedName>
  </definedNames>
  <calcPr calcId="152511"/>
</workbook>
</file>

<file path=xl/calcChain.xml><?xml version="1.0" encoding="utf-8"?>
<calcChain xmlns="http://schemas.openxmlformats.org/spreadsheetml/2006/main">
  <c r="G8" i="4" l="1"/>
  <c r="D6" i="3"/>
  <c r="D8" i="3"/>
  <c r="E27" i="3"/>
  <c r="E23" i="3" s="1"/>
  <c r="E28" i="3"/>
  <c r="E29" i="3"/>
  <c r="E30" i="3"/>
  <c r="E31" i="3"/>
  <c r="E26" i="3"/>
  <c r="E25" i="3" s="1"/>
  <c r="D22" i="3"/>
  <c r="D23" i="3"/>
  <c r="C22" i="3"/>
  <c r="C23" i="3"/>
  <c r="E28" i="6"/>
  <c r="F28" i="6"/>
  <c r="F6" i="6"/>
  <c r="E6" i="6"/>
  <c r="E27" i="6"/>
  <c r="E12" i="6"/>
  <c r="E7" i="6"/>
  <c r="E8" i="6"/>
  <c r="E9" i="6"/>
  <c r="E10" i="6"/>
  <c r="E11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9" i="6"/>
  <c r="E30" i="6"/>
  <c r="E31" i="6"/>
  <c r="E32" i="6"/>
  <c r="E34" i="4"/>
  <c r="F34" i="4"/>
  <c r="F50" i="4"/>
  <c r="E50" i="4"/>
  <c r="G50" i="4" s="1"/>
  <c r="H50" i="4" s="1"/>
  <c r="F49" i="4"/>
  <c r="E49" i="4"/>
  <c r="G49" i="4" s="1"/>
  <c r="H49" i="4" s="1"/>
  <c r="F48" i="4"/>
  <c r="E48" i="4"/>
  <c r="G48" i="4" s="1"/>
  <c r="H48" i="4" s="1"/>
  <c r="F47" i="4"/>
  <c r="E47" i="4"/>
  <c r="G47" i="4" s="1"/>
  <c r="H47" i="4" s="1"/>
  <c r="F46" i="4"/>
  <c r="E46" i="4"/>
  <c r="G46" i="4" s="1"/>
  <c r="H46" i="4" s="1"/>
  <c r="F45" i="4"/>
  <c r="E45" i="4"/>
  <c r="G45" i="4" s="1"/>
  <c r="H45" i="4" s="1"/>
  <c r="F44" i="4"/>
  <c r="E44" i="4"/>
  <c r="G44" i="4" s="1"/>
  <c r="H44" i="4" s="1"/>
  <c r="F42" i="4"/>
  <c r="E42" i="4"/>
  <c r="G42" i="4" s="1"/>
  <c r="H42" i="4" s="1"/>
  <c r="F41" i="4"/>
  <c r="E41" i="4"/>
  <c r="H41" i="4" s="1"/>
  <c r="F40" i="4"/>
  <c r="E40" i="4"/>
  <c r="G40" i="4" s="1"/>
  <c r="H40" i="4" s="1"/>
  <c r="F39" i="4"/>
  <c r="E39" i="4"/>
  <c r="G39" i="4" s="1"/>
  <c r="H39" i="4" s="1"/>
  <c r="F38" i="4"/>
  <c r="E38" i="4"/>
  <c r="G38" i="4" s="1"/>
  <c r="H38" i="4" s="1"/>
  <c r="F37" i="4"/>
  <c r="E37" i="4"/>
  <c r="G37" i="4" s="1"/>
  <c r="H37" i="4" s="1"/>
  <c r="F36" i="4"/>
  <c r="E36" i="4"/>
  <c r="F35" i="4"/>
  <c r="E35" i="4"/>
  <c r="G35" i="4" s="1"/>
  <c r="F33" i="4"/>
  <c r="E33" i="4"/>
  <c r="F32" i="4"/>
  <c r="E32" i="4"/>
  <c r="F31" i="4"/>
  <c r="E31" i="4"/>
  <c r="G31" i="4" s="1"/>
  <c r="H31" i="4" s="1"/>
  <c r="F30" i="4"/>
  <c r="E30" i="4"/>
  <c r="G30" i="4" s="1"/>
  <c r="H30" i="4" s="1"/>
  <c r="F29" i="4"/>
  <c r="E29" i="4"/>
  <c r="G29" i="4" s="1"/>
  <c r="H29" i="4" s="1"/>
  <c r="F28" i="4"/>
  <c r="E28" i="4"/>
  <c r="G28" i="4" s="1"/>
  <c r="H28" i="4" s="1"/>
  <c r="F27" i="4"/>
  <c r="E27" i="4"/>
  <c r="G27" i="4" s="1"/>
  <c r="H27" i="4" s="1"/>
  <c r="F26" i="4"/>
  <c r="E26" i="4"/>
  <c r="G26" i="4" s="1"/>
  <c r="H26" i="4" s="1"/>
  <c r="F25" i="4"/>
  <c r="G25" i="4" s="1"/>
  <c r="E25" i="4"/>
  <c r="F24" i="4"/>
  <c r="G24" i="4" s="1"/>
  <c r="E24" i="4"/>
  <c r="F23" i="4"/>
  <c r="G23" i="4" s="1"/>
  <c r="E23" i="4"/>
  <c r="F22" i="4"/>
  <c r="E22" i="4"/>
  <c r="G22" i="4" s="1"/>
  <c r="H22" i="4" s="1"/>
  <c r="F21" i="4"/>
  <c r="E21" i="4"/>
  <c r="G21" i="4" s="1"/>
  <c r="H21" i="4" s="1"/>
  <c r="F20" i="4"/>
  <c r="E20" i="4"/>
  <c r="G20" i="4" s="1"/>
  <c r="H20" i="4" s="1"/>
  <c r="F19" i="4"/>
  <c r="E19" i="4"/>
  <c r="G19" i="4" s="1"/>
  <c r="H19" i="4" s="1"/>
  <c r="F18" i="4"/>
  <c r="E18" i="4"/>
  <c r="G18" i="4" s="1"/>
  <c r="H18" i="4" s="1"/>
  <c r="F17" i="4"/>
  <c r="E17" i="4"/>
  <c r="G17" i="4" s="1"/>
  <c r="H17" i="4" s="1"/>
  <c r="F16" i="4"/>
  <c r="E16" i="4"/>
  <c r="G16" i="4" s="1"/>
  <c r="H16" i="4" s="1"/>
  <c r="F15" i="4"/>
  <c r="E15" i="4"/>
  <c r="G15" i="4" s="1"/>
  <c r="H15" i="4" s="1"/>
  <c r="F14" i="4"/>
  <c r="E14" i="4"/>
  <c r="G14" i="4" s="1"/>
  <c r="H14" i="4" s="1"/>
  <c r="F13" i="4"/>
  <c r="E13" i="4"/>
  <c r="G13" i="4" s="1"/>
  <c r="H13" i="4" s="1"/>
  <c r="F12" i="4"/>
  <c r="E12" i="4"/>
  <c r="G12" i="4" s="1"/>
  <c r="H12" i="4" s="1"/>
  <c r="F11" i="4"/>
  <c r="E11" i="4"/>
  <c r="G11" i="4" s="1"/>
  <c r="H11" i="4" s="1"/>
  <c r="F10" i="4"/>
  <c r="E10" i="4"/>
  <c r="G10" i="4" s="1"/>
  <c r="H10" i="4" s="1"/>
  <c r="F8" i="4"/>
  <c r="E8" i="4"/>
  <c r="E24" i="3" l="1"/>
  <c r="E22" i="3"/>
  <c r="H8" i="4"/>
  <c r="H35" i="4"/>
  <c r="G36" i="4"/>
  <c r="H36" i="4" s="1"/>
  <c r="G23" i="6"/>
  <c r="J31" i="3"/>
  <c r="K31" i="3" s="1"/>
  <c r="J30" i="3"/>
  <c r="J27" i="3"/>
  <c r="J23" i="3"/>
  <c r="G32" i="6"/>
  <c r="G6" i="6" l="1"/>
  <c r="I10" i="4"/>
  <c r="G5" i="6" l="1"/>
  <c r="F18" i="6"/>
  <c r="F19" i="6"/>
  <c r="F29" i="3" l="1"/>
  <c r="F27" i="3"/>
  <c r="F28" i="3"/>
  <c r="F30" i="3"/>
  <c r="F31" i="3"/>
  <c r="F25" i="3"/>
  <c r="F26" i="3"/>
  <c r="E13" i="3"/>
  <c r="E14" i="3"/>
  <c r="E15" i="3"/>
  <c r="E16" i="3"/>
  <c r="E17" i="3"/>
  <c r="E18" i="3"/>
  <c r="F29" i="6"/>
  <c r="F30" i="6"/>
  <c r="F31" i="6"/>
  <c r="F32" i="6"/>
  <c r="F20" i="6" l="1"/>
  <c r="F23" i="6" l="1"/>
  <c r="F17" i="6"/>
  <c r="F21" i="6"/>
  <c r="F22" i="6"/>
  <c r="F13" i="6"/>
  <c r="F8" i="6"/>
  <c r="C7" i="3"/>
  <c r="E7" i="3" s="1"/>
  <c r="D7" i="3"/>
  <c r="F8" i="3"/>
  <c r="C9" i="3"/>
  <c r="E9" i="3" s="1"/>
  <c r="D9" i="3"/>
  <c r="E10" i="3"/>
  <c r="E11" i="3"/>
  <c r="D11" i="3"/>
  <c r="E12" i="3"/>
  <c r="C19" i="3"/>
  <c r="E19" i="3" s="1"/>
  <c r="D19" i="3"/>
  <c r="C20" i="3"/>
  <c r="E20" i="3" s="1"/>
  <c r="D20" i="3"/>
  <c r="C21" i="3"/>
  <c r="E21" i="3" s="1"/>
  <c r="D21" i="3"/>
  <c r="F14" i="6"/>
  <c r="F16" i="6"/>
  <c r="F15" i="6"/>
  <c r="F24" i="6"/>
  <c r="F25" i="6"/>
  <c r="F26" i="6"/>
  <c r="F27" i="6"/>
  <c r="F12" i="6" l="1"/>
  <c r="F11" i="6"/>
  <c r="F10" i="6"/>
  <c r="F6" i="3"/>
  <c r="F22" i="3" l="1"/>
  <c r="F23" i="3"/>
  <c r="F24" i="3"/>
  <c r="F7" i="6"/>
  <c r="F9" i="6"/>
  <c r="E5" i="3" l="1"/>
  <c r="D5" i="3"/>
  <c r="C5" i="3"/>
</calcChain>
</file>

<file path=xl/sharedStrings.xml><?xml version="1.0" encoding="utf-8"?>
<sst xmlns="http://schemas.openxmlformats.org/spreadsheetml/2006/main" count="234" uniqueCount="204">
  <si>
    <t>(тыс. рублей)</t>
  </si>
  <si>
    <t>Код</t>
  </si>
  <si>
    <t>Наименование показателя</t>
  </si>
  <si>
    <t xml:space="preserve">Ожидаемое исполнение  </t>
  </si>
  <si>
    <t xml:space="preserve">Процент ожидаемого исполнения 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</si>
  <si>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</si>
  <si>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</si>
  <si>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2. Оценка ожидаемого исполнения краевого бюджета по разделам и подразделам классификации расходов бюджетов</t>
  </si>
  <si>
    <t xml:space="preserve">Код </t>
  </si>
  <si>
    <t>Ожидаемое исполнение</t>
  </si>
  <si>
    <t>Процент ожидаемого исполнения                  к уточненной сводной бюджетной росписи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</si>
  <si>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</si>
  <si>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</si>
  <si>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</si>
  <si>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</si>
  <si>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</si>
  <si>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</si>
  <si>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</si>
  <si>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</si>
  <si>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</si>
  <si>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</si>
  <si>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</si>
  <si>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0203</t>
  </si>
  <si>
    <t>Мобилизационная и вневойсковая подготовка</t>
  </si>
  <si>
    <t>0300</t>
  </si>
  <si>
    <t>0314</t>
  </si>
  <si>
    <t>Другие вопросы в области национальной безопасности и правоохранительной деятельности</t>
  </si>
  <si>
    <t>0400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</si>
  <si>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</si>
  <si>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</si>
  <si>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</si>
  <si>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</si>
  <si>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</si>
  <si>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</si>
  <si>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</si>
  <si>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0502</t>
  </si>
  <si>
    <t>Коммунальное хозяйство</t>
  </si>
  <si>
    <t>0503</t>
  </si>
  <si>
    <t>Благоустройство</t>
  </si>
  <si>
    <t>0700</t>
  </si>
  <si>
    <t>0800</t>
  </si>
  <si>
    <t>0801</t>
  </si>
  <si>
    <t>Культура</t>
  </si>
  <si>
    <t>1100</t>
  </si>
  <si>
    <t>1102</t>
  </si>
  <si>
    <t>Массовый спорт</t>
  </si>
  <si>
    <t>3. Оценка ожидаемого исполнения краевого бюджета по кодам классификации источников финансирования дефицитов бюджетов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</si>
  <si>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</si>
  <si>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</si>
  <si>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</si>
  <si>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</si>
  <si>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</si>
  <si>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1. Оценка ожидаемого исполнения  бюджета Бураковского сельского поселения Кореновского района по кодам видов (подвидов) доходов бюджетов классификации доходов бюджетов</t>
  </si>
  <si>
    <t xml:space="preserve">Бюджет, утвержденный 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</si>
  <si>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</si>
  <si>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</si>
  <si>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</si>
  <si>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</si>
  <si>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</si>
  <si>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</si>
  <si>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000 10600000000000000</t>
  </si>
  <si>
    <t>000 10601000000000110</t>
  </si>
  <si>
    <t>000 10606000000000110</t>
  </si>
  <si>
    <t>000 10606030000000110</t>
  </si>
  <si>
    <t>000 10606040000000110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</si>
  <si>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</si>
  <si>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</si>
  <si>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</si>
  <si>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</si>
  <si>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</si>
  <si>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</si>
  <si>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</si>
  <si>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</si>
  <si>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</si>
  <si>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</si>
  <si>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</si>
  <si>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</si>
  <si>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X</t>
  </si>
  <si>
    <t>000 10000000000000000</t>
  </si>
  <si>
    <t>000 10100000000000000</t>
  </si>
  <si>
    <t>000 10102000010000110</t>
  </si>
  <si>
    <t>000 10300000000000000</t>
  </si>
  <si>
    <t>000 10302000010000110</t>
  </si>
  <si>
    <t>000 10500000000000000</t>
  </si>
  <si>
    <t>000 10503000010000110</t>
  </si>
  <si>
    <t>000 11100000000000000</t>
  </si>
  <si>
    <t>000 11105000000000120</t>
  </si>
  <si>
    <t>000 11105070000000120</t>
  </si>
  <si>
    <t>000 20000000000000000</t>
  </si>
  <si>
    <t>000 20200000000000000</t>
  </si>
  <si>
    <t>Изменение остатков средств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</si>
  <si>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</si>
  <si>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</si>
  <si>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000 01000000000000000</t>
  </si>
  <si>
    <t>000 01050000000000000</t>
  </si>
  <si>
    <t>000 01050000000000500</t>
  </si>
  <si>
    <t>000 01050200000000500</t>
  </si>
  <si>
    <t>000 01050201000000510</t>
  </si>
  <si>
    <t>100 01050201100000510</t>
  </si>
  <si>
    <t>000 01050000000000600</t>
  </si>
  <si>
    <t>000 01050200000000600</t>
  </si>
  <si>
    <t>000 01050201000000610</t>
  </si>
  <si>
    <t>100 01050201100000610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</si>
  <si>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</si>
  <si>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</si>
  <si>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бюджета - всего</t>
  </si>
  <si>
    <t>в том числе:</t>
  </si>
  <si>
    <t>000 20210000000000150</t>
  </si>
  <si>
    <t>000 20230000000000150</t>
  </si>
  <si>
    <t>000 20230024000000150</t>
  </si>
  <si>
    <t>000 20235118000000150</t>
  </si>
  <si>
    <t>Расходы бюджета - всего</t>
  </si>
  <si>
    <t>0,00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</si>
  <si>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</si>
  <si>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</si>
  <si>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</si>
  <si>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</si>
  <si>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</si>
  <si>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</si>
  <si>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 xml:space="preserve"> </t>
  </si>
  <si>
    <t>Обслуживание государственного (муниципального) внутреннего долга</t>
  </si>
  <si>
    <t>1301</t>
  </si>
  <si>
    <t>Молодежная политика</t>
  </si>
  <si>
    <t>0310</t>
  </si>
  <si>
    <t>0707</t>
  </si>
  <si>
    <t>1300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</si>
  <si>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</si>
  <si>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Прочие субсидии</t>
  </si>
  <si>
    <t>000 20216001000000150</t>
  </si>
  <si>
    <t>000 20229999000000150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</si>
  <si>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</si>
  <si>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</si>
  <si>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</si>
  <si>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</si>
  <si>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</si>
  <si>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</si>
  <si>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</si>
  <si>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000 01020000000000700</t>
  </si>
  <si>
    <t>000 01030100000000000</t>
  </si>
  <si>
    <t>000 01030100000000700</t>
  </si>
  <si>
    <t>992 01030100100000710</t>
  </si>
  <si>
    <t>000 01030100000000800</t>
  </si>
  <si>
    <t>992 01030100100000810</t>
  </si>
  <si>
    <t>0,01</t>
  </si>
  <si>
    <t>0,02</t>
  </si>
  <si>
    <t>0,03</t>
  </si>
  <si>
    <t>0,04</t>
  </si>
  <si>
    <t>0,05</t>
  </si>
  <si>
    <t>0,11</t>
  </si>
  <si>
    <t>Иные межбюджетные трансферты</t>
  </si>
  <si>
    <t>Прочие безвозмездные поступления в бюджеты сельских поселений</t>
  </si>
  <si>
    <t>000 20240000000000150</t>
  </si>
  <si>
    <t>000 20705000100000150</t>
  </si>
  <si>
    <t>000 01020000100000710</t>
  </si>
  <si>
    <t>000 01020000100000800</t>
  </si>
  <si>
    <t>Погашение кредитов от кредитных организаций бюджетами сельских поселений в валюте Российской Федерации</t>
  </si>
  <si>
    <t>000 01020000100000810</t>
  </si>
  <si>
    <t>000 10904050000000110</t>
  </si>
  <si>
    <t>000 20219999000000150</t>
  </si>
  <si>
    <t>Прочие дотации</t>
  </si>
  <si>
    <t>Субсидии бюджетам бюджетной системы Российской Федерации (межбюджетные субсидии)</t>
  </si>
  <si>
    <t>000 20220000000000150</t>
  </si>
  <si>
    <t>Бюджет, утвержденный на 01.10.2022</t>
  </si>
  <si>
    <t>Кассовое исполнение на 01.10.2022</t>
  </si>
  <si>
    <t>Оценка ожидаемого исполнения бюджета на 2023год</t>
  </si>
  <si>
    <t>Кассовое исполнение на 1октября 2023 года</t>
  </si>
  <si>
    <t>182 10503010010000110</t>
  </si>
  <si>
    <t>000 10900000000000000</t>
  </si>
  <si>
    <t>ЗАДОЛЖЕННОСТЬ И ПЕРЕРАСЧЕТЫ ПО ОТМЕНЕННЫМ НАЛОГАМ, СБОРАМ И ИНЫМ ОБЯЗАТЕЛЬНЫМ ПЛАТЕЖАМ</t>
  </si>
  <si>
    <t>000 10904000000000110</t>
  </si>
  <si>
    <t>Налоги на имущество</t>
  </si>
  <si>
    <t>Земельный налог (по обязательствам, возникшим до 1 января 2006 года)</t>
  </si>
  <si>
    <t>992 11105025100000120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</si>
  <si>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</si>
  <si>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992 11105075100000120</t>
  </si>
  <si>
    <t>Доходы от сдачи в аренду имущества, составляющего казну сельских поселений (за исключением земельных участков)</t>
  </si>
  <si>
    <t>000 11700000000000000</t>
  </si>
  <si>
    <t>ПРОЧИЕ НЕНАЛОГОВЫЕ ДОХОДЫ</t>
  </si>
  <si>
    <t>000 11715000000000150</t>
  </si>
  <si>
    <t>Инициативные платежи</t>
  </si>
  <si>
    <t>992 20215001100000150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</si>
  <si>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</si>
  <si>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</si>
  <si>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000 20700000000000000</t>
  </si>
  <si>
    <t>ПРОЧИЕ БЕЗВОЗМЕЗДНЫЕ ПОСТУПЛЕНИЯ</t>
  </si>
  <si>
    <t>000 21800000000000000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</si>
  <si>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</si>
  <si>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</si>
  <si>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сельских поселений на обеспечение комплексного развития сельских территорий</t>
  </si>
  <si>
    <t>000 2022557610 0000 150</t>
  </si>
  <si>
    <t>000 11602020 02 0000 140</t>
  </si>
  <si>
    <t>Бюджет, утвержденный на 01.10.2023</t>
  </si>
  <si>
    <t>Кассовое исполнение на                                           1 .10.2023 года</t>
  </si>
  <si>
    <t>Общегосударственные вопросы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</si>
  <si>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</si>
  <si>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</si>
  <si>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</si>
  <si>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</si>
  <si>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</si>
  <si>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</si>
  <si>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</si>
  <si>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</si>
  <si>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</si>
  <si>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Обслуживание государственного (муниципального)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</si>
</sst>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&quot;&quot;###,##0.0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7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0" fillId="0" borderId="0" xfId="0" applyFill="1"/>
    <xf numFmtId="164" fontId="12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0" fillId="0" borderId="0" xfId="0" applyFont="1" applyAlignment="1"/>
    <xf numFmtId="164" fontId="16" fillId="0" borderId="1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horizontal="left" vertical="top" wrapText="1"/>
    </xf>
    <xf numFmtId="167" fontId="18" fillId="0" borderId="3" xfId="0" applyNumberFormat="1" applyFont="1" applyBorder="1" applyAlignment="1">
      <alignment horizontal="right" wrapText="1"/>
    </xf>
    <xf numFmtId="0" fontId="5" fillId="0" borderId="5" xfId="0" applyFont="1" applyFill="1" applyBorder="1" applyAlignment="1">
      <alignment horizontal="center" vertical="center" wrapText="1"/>
    </xf>
    <xf numFmtId="167" fontId="18" fillId="0" borderId="6" xfId="0" applyNumberFormat="1" applyFont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 vertical="top"/>
    </xf>
    <xf numFmtId="166" fontId="15" fillId="0" borderId="1" xfId="4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right" wrapText="1"/>
    </xf>
    <xf numFmtId="167" fontId="18" fillId="0" borderId="7" xfId="0" applyNumberFormat="1" applyFont="1" applyBorder="1" applyAlignment="1">
      <alignment horizontal="right" wrapText="1"/>
    </xf>
    <xf numFmtId="0" fontId="18" fillId="0" borderId="8" xfId="0" applyFont="1" applyBorder="1" applyAlignment="1">
      <alignment horizontal="right" wrapText="1"/>
    </xf>
    <xf numFmtId="166" fontId="15" fillId="0" borderId="2" xfId="4" applyNumberFormat="1" applyFont="1" applyFill="1" applyBorder="1" applyAlignment="1">
      <alignment horizontal="center"/>
    </xf>
    <xf numFmtId="167" fontId="18" fillId="0" borderId="1" xfId="0" applyNumberFormat="1" applyFont="1" applyBorder="1" applyAlignment="1">
      <alignment horizontal="right" wrapText="1"/>
    </xf>
    <xf numFmtId="167" fontId="13" fillId="0" borderId="7" xfId="0" applyNumberFormat="1" applyFont="1" applyBorder="1" applyAlignment="1">
      <alignment horizontal="right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13" fillId="0" borderId="9" xfId="0" applyFont="1" applyBorder="1" applyAlignment="1">
      <alignment horizontal="left" vertical="top" wrapText="1"/>
    </xf>
    <xf numFmtId="167" fontId="13" fillId="0" borderId="10" xfId="0" applyNumberFormat="1" applyFont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center"/>
    </xf>
    <xf numFmtId="49" fontId="13" fillId="0" borderId="7" xfId="0" applyNumberFormat="1" applyFont="1" applyBorder="1" applyAlignment="1">
      <alignment horizontal="center" wrapText="1"/>
    </xf>
    <xf numFmtId="167" fontId="21" fillId="0" borderId="3" xfId="0" applyNumberFormat="1" applyFont="1" applyBorder="1" applyAlignment="1">
      <alignment horizontal="right" wrapText="1"/>
    </xf>
    <xf numFmtId="167" fontId="21" fillId="0" borderId="8" xfId="0" applyNumberFormat="1" applyFont="1" applyBorder="1" applyAlignment="1">
      <alignment horizontal="right" wrapText="1"/>
    </xf>
    <xf numFmtId="167" fontId="21" fillId="0" borderId="1" xfId="0" applyNumberFormat="1" applyFont="1" applyBorder="1" applyAlignment="1">
      <alignment horizontal="right" wrapText="1"/>
    </xf>
    <xf numFmtId="165" fontId="0" fillId="0" borderId="0" xfId="0" applyNumberFormat="1"/>
    <xf numFmtId="4" fontId="5" fillId="0" borderId="0" xfId="0" applyNumberFormat="1" applyFont="1" applyFill="1"/>
    <xf numFmtId="49" fontId="19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Border="1" applyAlignment="1">
      <alignment horizontal="right" wrapText="1"/>
    </xf>
    <xf numFmtId="49" fontId="20" fillId="0" borderId="2" xfId="0" applyNumberFormat="1" applyFont="1" applyBorder="1" applyAlignment="1">
      <alignment horizontal="right" wrapText="1"/>
    </xf>
    <xf numFmtId="49" fontId="11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164" fontId="5" fillId="0" borderId="0" xfId="0" applyNumberFormat="1" applyFont="1" applyFill="1"/>
    <xf numFmtId="165" fontId="5" fillId="0" borderId="0" xfId="0" applyNumberFormat="1" applyFont="1" applyFill="1"/>
    <xf numFmtId="166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18" fillId="0" borderId="3" xfId="5" applyFont="1" applyBorder="1" applyAlignment="1">
      <alignment horizontal="right" wrapText="1"/>
    </xf>
    <xf numFmtId="0" fontId="5" fillId="0" borderId="14" xfId="0" applyFont="1" applyBorder="1" applyAlignment="1">
      <alignment vertical="center" wrapText="1" shrinkToFit="1"/>
    </xf>
    <xf numFmtId="0" fontId="5" fillId="2" borderId="15" xfId="0" applyFont="1" applyFill="1" applyBorder="1" applyAlignment="1">
      <alignment horizontal="justify" vertical="center" wrapText="1" shrinkToFit="1"/>
    </xf>
    <xf numFmtId="0" fontId="22" fillId="0" borderId="8" xfId="0" applyFont="1" applyBorder="1" applyAlignment="1">
      <alignment horizontal="center" wrapText="1"/>
    </xf>
    <xf numFmtId="0" fontId="22" fillId="0" borderId="8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right" wrapText="1"/>
    </xf>
    <xf numFmtId="167" fontId="22" fillId="0" borderId="7" xfId="0" applyNumberFormat="1" applyFont="1" applyBorder="1" applyAlignment="1">
      <alignment horizontal="right" wrapText="1"/>
    </xf>
    <xf numFmtId="167" fontId="22" fillId="0" borderId="6" xfId="0" applyNumberFormat="1" applyFont="1" applyBorder="1" applyAlignment="1">
      <alignment horizontal="right" wrapText="1"/>
    </xf>
    <xf numFmtId="9" fontId="22" fillId="0" borderId="3" xfId="5" applyFont="1" applyBorder="1" applyAlignment="1">
      <alignment horizontal="right" wrapText="1"/>
    </xf>
    <xf numFmtId="0" fontId="22" fillId="0" borderId="3" xfId="0" applyFont="1" applyBorder="1" applyAlignment="1">
      <alignment horizontal="right" wrapText="1"/>
    </xf>
    <xf numFmtId="0" fontId="22" fillId="0" borderId="7" xfId="0" applyFont="1" applyBorder="1" applyAlignment="1">
      <alignment horizontal="center" wrapText="1"/>
    </xf>
    <xf numFmtId="0" fontId="22" fillId="0" borderId="7" xfId="0" applyFont="1" applyBorder="1" applyAlignment="1">
      <alignment horizontal="left" vertical="top" wrapText="1"/>
    </xf>
    <xf numFmtId="167" fontId="22" fillId="0" borderId="3" xfId="0" applyNumberFormat="1" applyFont="1" applyBorder="1" applyAlignment="1">
      <alignment horizontal="right" wrapText="1"/>
    </xf>
    <xf numFmtId="0" fontId="5" fillId="0" borderId="0" xfId="0" applyFont="1" applyFill="1" applyBorder="1"/>
    <xf numFmtId="0" fontId="5" fillId="0" borderId="13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7" fontId="23" fillId="0" borderId="1" xfId="0" applyNumberFormat="1" applyFont="1" applyBorder="1" applyAlignment="1">
      <alignment horizontal="right" wrapText="1"/>
    </xf>
    <xf numFmtId="0" fontId="0" fillId="0" borderId="1" xfId="0" applyFont="1" applyBorder="1"/>
    <xf numFmtId="165" fontId="0" fillId="0" borderId="1" xfId="0" applyNumberFormat="1" applyBorder="1"/>
  </cellXfs>
  <cellStyles count="6">
    <cellStyle name="Обычный" xfId="0" builtinId="0"/>
    <cellStyle name="Обычный 2" xfId="1"/>
    <cellStyle name="Процентный" xfId="5" builtinId="5"/>
    <cellStyle name="Финансовый 2" xfId="2"/>
    <cellStyle name="Финансовый 3" xfId="3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J50"/>
  <sheetViews>
    <sheetView view="pageBreakPreview" zoomScaleNormal="100" zoomScaleSheetLayoutView="100" workbookViewId="0">
      <pane xSplit="2" topLeftCell="E1" activePane="topRight" state="frozen"/>
      <selection activeCell="E25" sqref="E25"/>
      <selection pane="topRight" activeCell="G9" sqref="G9"/>
    </sheetView>
  </sheetViews>
  <sheetFormatPr defaultColWidth="8.7109375" defaultRowHeight="15.75" x14ac:dyDescent="0.25"/>
  <cols>
    <col min="1" max="1" width="26" style="9" customWidth="1"/>
    <col min="2" max="2" width="51.7109375" style="8" customWidth="1"/>
    <col min="3" max="3" width="12.85546875" style="3" hidden="1" customWidth="1"/>
    <col min="4" max="4" width="12.42578125" style="1" hidden="1" customWidth="1"/>
    <col min="5" max="5" width="14" style="1" customWidth="1"/>
    <col min="6" max="6" width="12.5703125" style="1" customWidth="1"/>
    <col min="7" max="7" width="14.85546875" style="1" customWidth="1"/>
    <col min="8" max="8" width="12.5703125" style="1" customWidth="1"/>
    <col min="9" max="10" width="12" style="1" customWidth="1"/>
    <col min="11" max="16384" width="8.7109375" style="1"/>
  </cols>
  <sheetData>
    <row r="1" spans="1:10" ht="18.75" x14ac:dyDescent="0.25">
      <c r="A1" s="67" t="s">
        <v>164</v>
      </c>
      <c r="B1" s="67"/>
      <c r="C1" s="67"/>
      <c r="D1" s="67"/>
      <c r="E1" s="67"/>
      <c r="F1" s="67"/>
    </row>
    <row r="2" spans="1:10" x14ac:dyDescent="0.25">
      <c r="B2" s="23"/>
      <c r="C2" s="23"/>
      <c r="D2" s="23"/>
      <c r="E2" s="23"/>
      <c r="F2" s="23"/>
    </row>
    <row r="3" spans="1:10" ht="36.4" customHeight="1" x14ac:dyDescent="0.25">
      <c r="A3" s="68" t="s">
        <v>52</v>
      </c>
      <c r="B3" s="68"/>
      <c r="C3" s="68"/>
      <c r="D3" s="68"/>
      <c r="E3" s="68"/>
      <c r="F3" s="68"/>
    </row>
    <row r="4" spans="1:10" ht="18.75" x14ac:dyDescent="0.3">
      <c r="A4" s="18"/>
      <c r="B4" s="17"/>
      <c r="C4" s="17"/>
      <c r="D4" s="17"/>
      <c r="E4" s="17"/>
      <c r="F4" s="17"/>
    </row>
    <row r="5" spans="1:10" ht="16.5" customHeight="1" x14ac:dyDescent="0.25">
      <c r="B5" s="2"/>
      <c r="F5" s="4" t="s">
        <v>0</v>
      </c>
    </row>
    <row r="6" spans="1:10" ht="78.75" x14ac:dyDescent="0.25">
      <c r="A6" s="19" t="s">
        <v>1</v>
      </c>
      <c r="B6" s="6" t="s">
        <v>2</v>
      </c>
      <c r="E6" s="6" t="s">
        <v>53</v>
      </c>
      <c r="F6" s="6" t="s">
        <v>165</v>
      </c>
      <c r="G6" s="6" t="s">
        <v>3</v>
      </c>
      <c r="H6" s="6" t="s">
        <v>4</v>
      </c>
      <c r="I6" s="6"/>
    </row>
    <row r="7" spans="1:10" x14ac:dyDescent="0.25">
      <c r="A7" s="19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27"/>
      <c r="H7" s="20"/>
      <c r="I7" s="20"/>
    </row>
    <row r="8" spans="1:10" s="22" customFormat="1" ht="12.75" customHeight="1" x14ac:dyDescent="0.2">
      <c r="A8" s="44" t="s">
        <v>77</v>
      </c>
      <c r="B8" s="42" t="s">
        <v>105</v>
      </c>
      <c r="C8" s="41">
        <v>20948846.710000001</v>
      </c>
      <c r="D8" s="41">
        <v>12848129.34</v>
      </c>
      <c r="E8" s="41">
        <f>C8/1000</f>
        <v>20948.846710000002</v>
      </c>
      <c r="F8" s="41">
        <f>D8/1000</f>
        <v>12848.12934</v>
      </c>
      <c r="G8" s="28">
        <f>E8+G23+1836.2</f>
        <v>22785.405950000004</v>
      </c>
      <c r="H8" s="73">
        <f>G8/E8</f>
        <v>1.0876687516703873</v>
      </c>
      <c r="I8" s="26"/>
      <c r="J8" s="26"/>
    </row>
    <row r="9" spans="1:10" s="32" customFormat="1" x14ac:dyDescent="0.25">
      <c r="A9" s="76"/>
      <c r="B9" s="77" t="s">
        <v>106</v>
      </c>
      <c r="C9" s="78"/>
      <c r="D9" s="78"/>
      <c r="E9" s="79"/>
      <c r="F9" s="79"/>
      <c r="G9" s="80"/>
      <c r="H9" s="81"/>
      <c r="I9" s="82"/>
      <c r="J9" s="82"/>
    </row>
    <row r="10" spans="1:10" s="32" customFormat="1" ht="13.5" customHeight="1" x14ac:dyDescent="0.25">
      <c r="A10" s="83" t="s">
        <v>78</v>
      </c>
      <c r="B10" s="84" t="s">
        <v>65</v>
      </c>
      <c r="C10" s="79">
        <v>7344295</v>
      </c>
      <c r="D10" s="79">
        <v>4124123.05</v>
      </c>
      <c r="E10" s="79">
        <f>C10/1000</f>
        <v>7344.2950000000001</v>
      </c>
      <c r="F10" s="79">
        <f>D10/1000</f>
        <v>4124.1230500000001</v>
      </c>
      <c r="G10" s="80">
        <f t="shared" ref="G10:G49" si="0">E10</f>
        <v>7344.2950000000001</v>
      </c>
      <c r="H10" s="81">
        <f t="shared" ref="H10:H49" si="1">G10/E10</f>
        <v>1</v>
      </c>
      <c r="I10" s="85">
        <f>8257.4-8258.8</f>
        <v>-1.3999999999996362</v>
      </c>
      <c r="J10" s="85"/>
    </row>
    <row r="11" spans="1:10" s="32" customFormat="1" ht="16.5" customHeight="1" x14ac:dyDescent="0.25">
      <c r="A11" s="83" t="s">
        <v>79</v>
      </c>
      <c r="B11" s="84" t="s">
        <v>66</v>
      </c>
      <c r="C11" s="79">
        <v>2287500</v>
      </c>
      <c r="D11" s="79">
        <v>1249843.1000000001</v>
      </c>
      <c r="E11" s="79">
        <f>C11/1000</f>
        <v>2287.5</v>
      </c>
      <c r="F11" s="79">
        <f>D11/1000</f>
        <v>1249.8431</v>
      </c>
      <c r="G11" s="80">
        <f t="shared" si="0"/>
        <v>2287.5</v>
      </c>
      <c r="H11" s="81">
        <f t="shared" si="1"/>
        <v>1</v>
      </c>
      <c r="I11" s="85"/>
      <c r="J11" s="85"/>
    </row>
    <row r="12" spans="1:10" s="32" customFormat="1" ht="21.75" customHeight="1" x14ac:dyDescent="0.25">
      <c r="A12" s="83" t="s">
        <v>80</v>
      </c>
      <c r="B12" s="84" t="s">
        <v>5</v>
      </c>
      <c r="C12" s="79">
        <v>2287500</v>
      </c>
      <c r="D12" s="79">
        <v>1249843.1000000001</v>
      </c>
      <c r="E12" s="79">
        <f>C12/1000</f>
        <v>2287.5</v>
      </c>
      <c r="F12" s="79">
        <f>D12/1000</f>
        <v>1249.8431</v>
      </c>
      <c r="G12" s="80">
        <f t="shared" si="0"/>
        <v>2287.5</v>
      </c>
      <c r="H12" s="81">
        <f t="shared" si="1"/>
        <v>1</v>
      </c>
      <c r="I12" s="85"/>
      <c r="J12" s="85"/>
    </row>
    <row r="13" spans="1:10" s="32" customFormat="1" ht="24.75" customHeight="1" x14ac:dyDescent="0.25">
      <c r="A13" s="83" t="s">
        <v>81</v>
      </c>
      <c r="B13" s="84" t="s">
        <v>67</v>
      </c>
      <c r="C13" s="79">
        <v>2300000</v>
      </c>
      <c r="D13" s="79">
        <v>1727968.36</v>
      </c>
      <c r="E13" s="79">
        <f>C13/1000</f>
        <v>2300</v>
      </c>
      <c r="F13" s="79">
        <f>D13/1000</f>
        <v>1727.9683600000001</v>
      </c>
      <c r="G13" s="80">
        <f t="shared" si="0"/>
        <v>2300</v>
      </c>
      <c r="H13" s="81">
        <f t="shared" si="1"/>
        <v>1</v>
      </c>
      <c r="I13" s="85"/>
      <c r="J13" s="85"/>
    </row>
    <row r="14" spans="1:10" s="32" customFormat="1" ht="48" customHeight="1" x14ac:dyDescent="0.25">
      <c r="A14" s="83" t="s">
        <v>82</v>
      </c>
      <c r="B14" s="84" t="s">
        <v>6</v>
      </c>
      <c r="C14" s="79">
        <v>2300000</v>
      </c>
      <c r="D14" s="79">
        <v>1727968.36</v>
      </c>
      <c r="E14" s="79">
        <f>C14/1000</f>
        <v>2300</v>
      </c>
      <c r="F14" s="79">
        <f>D14/1000</f>
        <v>1727.9683600000001</v>
      </c>
      <c r="G14" s="80">
        <f t="shared" si="0"/>
        <v>2300</v>
      </c>
      <c r="H14" s="81">
        <f t="shared" si="1"/>
        <v>1</v>
      </c>
      <c r="I14" s="85"/>
      <c r="J14" s="85"/>
    </row>
    <row r="15" spans="1:10" s="32" customFormat="1" x14ac:dyDescent="0.25">
      <c r="A15" s="83" t="s">
        <v>83</v>
      </c>
      <c r="B15" s="84" t="s">
        <v>68</v>
      </c>
      <c r="C15" s="79">
        <v>919090</v>
      </c>
      <c r="D15" s="79">
        <v>919097.82</v>
      </c>
      <c r="E15" s="79">
        <f>C15/1000</f>
        <v>919.09</v>
      </c>
      <c r="F15" s="79">
        <f>D15/1000</f>
        <v>919.09781999999996</v>
      </c>
      <c r="G15" s="80">
        <f t="shared" si="0"/>
        <v>919.09</v>
      </c>
      <c r="H15" s="81">
        <f t="shared" si="1"/>
        <v>1</v>
      </c>
      <c r="I15" s="85"/>
      <c r="J15" s="85"/>
    </row>
    <row r="16" spans="1:10" s="32" customFormat="1" x14ac:dyDescent="0.25">
      <c r="A16" s="83" t="s">
        <v>84</v>
      </c>
      <c r="B16" s="84" t="s">
        <v>54</v>
      </c>
      <c r="C16" s="79">
        <v>919090</v>
      </c>
      <c r="D16" s="79">
        <v>919097.82</v>
      </c>
      <c r="E16" s="79">
        <f>C16/1000</f>
        <v>919.09</v>
      </c>
      <c r="F16" s="79">
        <f>D16/1000</f>
        <v>919.09781999999996</v>
      </c>
      <c r="G16" s="80">
        <f t="shared" si="0"/>
        <v>919.09</v>
      </c>
      <c r="H16" s="81">
        <f t="shared" si="1"/>
        <v>1</v>
      </c>
      <c r="I16" s="85"/>
      <c r="J16" s="85"/>
    </row>
    <row r="17" spans="1:10" s="32" customFormat="1" ht="15" customHeight="1" x14ac:dyDescent="0.25">
      <c r="A17" s="83" t="s">
        <v>166</v>
      </c>
      <c r="B17" s="84" t="s">
        <v>54</v>
      </c>
      <c r="C17" s="79">
        <v>919090</v>
      </c>
      <c r="D17" s="79">
        <v>919097.82</v>
      </c>
      <c r="E17" s="79">
        <f>C17/1000</f>
        <v>919.09</v>
      </c>
      <c r="F17" s="79">
        <f>D17/1000</f>
        <v>919.09781999999996</v>
      </c>
      <c r="G17" s="80">
        <f t="shared" si="0"/>
        <v>919.09</v>
      </c>
      <c r="H17" s="81">
        <f t="shared" si="1"/>
        <v>1</v>
      </c>
      <c r="I17" s="85"/>
      <c r="J17" s="85"/>
    </row>
    <row r="18" spans="1:10" s="32" customFormat="1" ht="17.25" customHeight="1" x14ac:dyDescent="0.25">
      <c r="A18" s="83" t="s">
        <v>60</v>
      </c>
      <c r="B18" s="84" t="s">
        <v>55</v>
      </c>
      <c r="C18" s="79">
        <v>1650000</v>
      </c>
      <c r="D18" s="79">
        <v>117530.86</v>
      </c>
      <c r="E18" s="79">
        <f>C18/1000</f>
        <v>1650</v>
      </c>
      <c r="F18" s="79">
        <f>D18/1000</f>
        <v>117.53086</v>
      </c>
      <c r="G18" s="80">
        <f t="shared" si="0"/>
        <v>1650</v>
      </c>
      <c r="H18" s="81">
        <f t="shared" si="1"/>
        <v>1</v>
      </c>
      <c r="I18" s="85"/>
      <c r="J18" s="85"/>
    </row>
    <row r="19" spans="1:10" s="32" customFormat="1" ht="18.75" customHeight="1" x14ac:dyDescent="0.25">
      <c r="A19" s="83" t="s">
        <v>61</v>
      </c>
      <c r="B19" s="84" t="s">
        <v>56</v>
      </c>
      <c r="C19" s="79">
        <v>400000</v>
      </c>
      <c r="D19" s="79">
        <v>16076.48</v>
      </c>
      <c r="E19" s="79">
        <f>C19/1000</f>
        <v>400</v>
      </c>
      <c r="F19" s="79">
        <f>D19/1000</f>
        <v>16.07648</v>
      </c>
      <c r="G19" s="80">
        <f t="shared" si="0"/>
        <v>400</v>
      </c>
      <c r="H19" s="81">
        <f t="shared" si="1"/>
        <v>1</v>
      </c>
      <c r="I19" s="85"/>
      <c r="J19" s="85"/>
    </row>
    <row r="20" spans="1:10" s="32" customFormat="1" x14ac:dyDescent="0.25">
      <c r="A20" s="83" t="s">
        <v>62</v>
      </c>
      <c r="B20" s="84" t="s">
        <v>57</v>
      </c>
      <c r="C20" s="79">
        <v>1250000</v>
      </c>
      <c r="D20" s="79">
        <v>101454.38</v>
      </c>
      <c r="E20" s="79">
        <f>C20/1000</f>
        <v>1250</v>
      </c>
      <c r="F20" s="79">
        <f>D20/1000</f>
        <v>101.45438</v>
      </c>
      <c r="G20" s="80">
        <f t="shared" si="0"/>
        <v>1250</v>
      </c>
      <c r="H20" s="81">
        <f t="shared" si="1"/>
        <v>1</v>
      </c>
      <c r="I20" s="85"/>
      <c r="J20" s="85"/>
    </row>
    <row r="21" spans="1:10" s="32" customFormat="1" x14ac:dyDescent="0.25">
      <c r="A21" s="83" t="s">
        <v>63</v>
      </c>
      <c r="B21" s="84" t="s">
        <v>58</v>
      </c>
      <c r="C21" s="79">
        <v>450000</v>
      </c>
      <c r="D21" s="79">
        <v>204238.34</v>
      </c>
      <c r="E21" s="79">
        <f>C21/1000</f>
        <v>450</v>
      </c>
      <c r="F21" s="79">
        <f>D21/1000</f>
        <v>204.23833999999999</v>
      </c>
      <c r="G21" s="80">
        <f t="shared" si="0"/>
        <v>450</v>
      </c>
      <c r="H21" s="81">
        <f t="shared" si="1"/>
        <v>1</v>
      </c>
      <c r="I21" s="85"/>
      <c r="J21" s="85"/>
    </row>
    <row r="22" spans="1:10" s="32" customFormat="1" x14ac:dyDescent="0.25">
      <c r="A22" s="83" t="s">
        <v>64</v>
      </c>
      <c r="B22" s="84" t="s">
        <v>59</v>
      </c>
      <c r="C22" s="79">
        <v>800000</v>
      </c>
      <c r="D22" s="79">
        <v>-102783.96</v>
      </c>
      <c r="E22" s="79">
        <f>C22/1000</f>
        <v>800</v>
      </c>
      <c r="F22" s="79">
        <f>D22/1000</f>
        <v>-102.78396000000001</v>
      </c>
      <c r="G22" s="80">
        <f t="shared" si="0"/>
        <v>800</v>
      </c>
      <c r="H22" s="81">
        <f t="shared" si="1"/>
        <v>1</v>
      </c>
      <c r="I22" s="85"/>
      <c r="J22" s="85"/>
    </row>
    <row r="23" spans="1:10" s="32" customFormat="1" ht="12.75" customHeight="1" x14ac:dyDescent="0.25">
      <c r="A23" s="83" t="s">
        <v>167</v>
      </c>
      <c r="B23" s="84" t="s">
        <v>168</v>
      </c>
      <c r="C23" s="79">
        <v>0</v>
      </c>
      <c r="D23" s="79">
        <v>359.24</v>
      </c>
      <c r="E23" s="79">
        <f>C23/1000</f>
        <v>0</v>
      </c>
      <c r="F23" s="79">
        <f>D23/1000</f>
        <v>0.35924</v>
      </c>
      <c r="G23" s="80">
        <f>F23</f>
        <v>0.35924</v>
      </c>
      <c r="H23" s="81"/>
      <c r="I23" s="85"/>
      <c r="J23" s="85"/>
    </row>
    <row r="24" spans="1:10" s="86" customFormat="1" ht="13.5" customHeight="1" x14ac:dyDescent="0.25">
      <c r="A24" s="83" t="s">
        <v>169</v>
      </c>
      <c r="B24" s="84" t="s">
        <v>170</v>
      </c>
      <c r="C24" s="79">
        <v>0</v>
      </c>
      <c r="D24" s="79">
        <v>359.24</v>
      </c>
      <c r="E24" s="79">
        <f>C24/1000</f>
        <v>0</v>
      </c>
      <c r="F24" s="79">
        <f>D24/1000</f>
        <v>0.35924</v>
      </c>
      <c r="G24" s="80">
        <f t="shared" ref="G24:G25" si="2">F24</f>
        <v>0.35924</v>
      </c>
      <c r="H24" s="81"/>
      <c r="I24" s="85"/>
      <c r="J24" s="85"/>
    </row>
    <row r="25" spans="1:10" ht="31.5" x14ac:dyDescent="0.25">
      <c r="A25" s="83" t="s">
        <v>157</v>
      </c>
      <c r="B25" s="84" t="s">
        <v>171</v>
      </c>
      <c r="C25" s="79">
        <v>0</v>
      </c>
      <c r="D25" s="79">
        <v>359.24</v>
      </c>
      <c r="E25" s="79">
        <f>C25/1000</f>
        <v>0</v>
      </c>
      <c r="F25" s="79">
        <f>D25/1000</f>
        <v>0.35924</v>
      </c>
      <c r="G25" s="80">
        <f t="shared" si="2"/>
        <v>0.35924</v>
      </c>
      <c r="H25" s="81"/>
      <c r="I25" s="85"/>
      <c r="J25" s="85"/>
    </row>
    <row r="26" spans="1:10" ht="63" x14ac:dyDescent="0.25">
      <c r="A26" s="83" t="s">
        <v>85</v>
      </c>
      <c r="B26" s="84" t="s">
        <v>69</v>
      </c>
      <c r="C26" s="79">
        <v>187705</v>
      </c>
      <c r="D26" s="79">
        <v>108323.67</v>
      </c>
      <c r="E26" s="79">
        <f>C26/1000</f>
        <v>187.70500000000001</v>
      </c>
      <c r="F26" s="79">
        <f>D26/1000</f>
        <v>108.32366999999999</v>
      </c>
      <c r="G26" s="80">
        <f t="shared" si="0"/>
        <v>187.70500000000001</v>
      </c>
      <c r="H26" s="81">
        <f t="shared" si="1"/>
        <v>1</v>
      </c>
      <c r="I26" s="85"/>
      <c r="J26" s="85"/>
    </row>
    <row r="27" spans="1:10" ht="110.25" hidden="1" x14ac:dyDescent="0.25">
      <c r="A27" s="83" t="s">
        <v>86</v>
      </c>
      <c r="B27" s="84" t="s">
        <v>70</v>
      </c>
      <c r="C27" s="79">
        <v>187705</v>
      </c>
      <c r="D27" s="79">
        <v>108323.67</v>
      </c>
      <c r="E27" s="79">
        <f>C27/1000</f>
        <v>187.70500000000001</v>
      </c>
      <c r="F27" s="79">
        <f>D27/1000</f>
        <v>108.32366999999999</v>
      </c>
      <c r="G27" s="80">
        <f t="shared" si="0"/>
        <v>187.70500000000001</v>
      </c>
      <c r="H27" s="81">
        <f t="shared" si="1"/>
        <v>1</v>
      </c>
      <c r="I27" s="85"/>
      <c r="J27" s="85"/>
    </row>
    <row r="28" spans="1:10" ht="110.25" hidden="1" x14ac:dyDescent="0.25">
      <c r="A28" s="83" t="s">
        <v>104</v>
      </c>
      <c r="B28" s="84" t="s">
        <v>103</v>
      </c>
      <c r="C28" s="79">
        <v>158805</v>
      </c>
      <c r="D28" s="79">
        <v>79402.8</v>
      </c>
      <c r="E28" s="79">
        <f>C28/1000</f>
        <v>158.80500000000001</v>
      </c>
      <c r="F28" s="79">
        <f>D28/1000</f>
        <v>79.402799999999999</v>
      </c>
      <c r="G28" s="80">
        <f t="shared" si="0"/>
        <v>158.80500000000001</v>
      </c>
      <c r="H28" s="81">
        <f t="shared" si="1"/>
        <v>1</v>
      </c>
      <c r="I28" s="85"/>
      <c r="J28" s="85"/>
    </row>
    <row r="29" spans="1:10" ht="110.25" x14ac:dyDescent="0.25">
      <c r="A29" s="83" t="s">
        <v>172</v>
      </c>
      <c r="B29" s="84" t="s">
        <v>173</v>
      </c>
      <c r="C29" s="79">
        <v>158805</v>
      </c>
      <c r="D29" s="79">
        <v>79402.8</v>
      </c>
      <c r="E29" s="79">
        <f>C29/1000</f>
        <v>158.80500000000001</v>
      </c>
      <c r="F29" s="79">
        <f>D29/1000</f>
        <v>79.402799999999999</v>
      </c>
      <c r="G29" s="80">
        <f t="shared" si="0"/>
        <v>158.80500000000001</v>
      </c>
      <c r="H29" s="81">
        <f t="shared" si="1"/>
        <v>1</v>
      </c>
    </row>
    <row r="30" spans="1:10" ht="63" x14ac:dyDescent="0.25">
      <c r="A30" s="83" t="s">
        <v>87</v>
      </c>
      <c r="B30" s="84" t="s">
        <v>71</v>
      </c>
      <c r="C30" s="79">
        <v>28900</v>
      </c>
      <c r="D30" s="79">
        <v>28920.87</v>
      </c>
      <c r="E30" s="79">
        <f>C30/1000</f>
        <v>28.9</v>
      </c>
      <c r="F30" s="79">
        <f>D30/1000</f>
        <v>28.920870000000001</v>
      </c>
      <c r="G30" s="80">
        <f t="shared" si="0"/>
        <v>28.9</v>
      </c>
      <c r="H30" s="81">
        <f t="shared" si="1"/>
        <v>1</v>
      </c>
    </row>
    <row r="31" spans="1:10" ht="47.25" hidden="1" x14ac:dyDescent="0.25">
      <c r="A31" s="83" t="s">
        <v>174</v>
      </c>
      <c r="B31" s="84" t="s">
        <v>175</v>
      </c>
      <c r="C31" s="79">
        <v>28900</v>
      </c>
      <c r="D31" s="79">
        <v>28920.87</v>
      </c>
      <c r="E31" s="79">
        <f>C31/1000</f>
        <v>28.9</v>
      </c>
      <c r="F31" s="79">
        <f>D31/1000</f>
        <v>28.920870000000001</v>
      </c>
      <c r="G31" s="80">
        <f t="shared" si="0"/>
        <v>28.9</v>
      </c>
      <c r="H31" s="81">
        <f t="shared" si="1"/>
        <v>1</v>
      </c>
    </row>
    <row r="32" spans="1:10" x14ac:dyDescent="0.25">
      <c r="A32" s="83" t="s">
        <v>176</v>
      </c>
      <c r="B32" s="84" t="s">
        <v>177</v>
      </c>
      <c r="C32" s="79">
        <v>0</v>
      </c>
      <c r="D32" s="79">
        <v>1000</v>
      </c>
      <c r="E32" s="79">
        <f>C32/1000</f>
        <v>0</v>
      </c>
      <c r="F32" s="79">
        <f>D32/1000</f>
        <v>1</v>
      </c>
      <c r="G32" s="80">
        <v>1</v>
      </c>
      <c r="H32" s="81"/>
    </row>
    <row r="33" spans="1:8" x14ac:dyDescent="0.25">
      <c r="A33" s="83" t="s">
        <v>178</v>
      </c>
      <c r="B33" s="84" t="s">
        <v>179</v>
      </c>
      <c r="C33" s="79">
        <v>0</v>
      </c>
      <c r="D33" s="79">
        <v>1000</v>
      </c>
      <c r="E33" s="79">
        <f>C33/1000</f>
        <v>0</v>
      </c>
      <c r="F33" s="79">
        <f>D33/1000</f>
        <v>1</v>
      </c>
      <c r="G33" s="80">
        <v>1</v>
      </c>
      <c r="H33" s="81"/>
    </row>
    <row r="34" spans="1:8" ht="63.75" thickBot="1" x14ac:dyDescent="0.3">
      <c r="A34" s="87" t="s">
        <v>190</v>
      </c>
      <c r="B34" s="74" t="s">
        <v>187</v>
      </c>
      <c r="C34" s="79">
        <v>0</v>
      </c>
      <c r="D34" s="79">
        <v>1000</v>
      </c>
      <c r="E34" s="79">
        <f>C34/1000</f>
        <v>0</v>
      </c>
      <c r="F34" s="79">
        <f>D34/1000</f>
        <v>1</v>
      </c>
      <c r="G34" s="80">
        <v>1</v>
      </c>
      <c r="H34" s="81"/>
    </row>
    <row r="35" spans="1:8" x14ac:dyDescent="0.25">
      <c r="A35" s="83" t="s">
        <v>88</v>
      </c>
      <c r="B35" s="84" t="s">
        <v>72</v>
      </c>
      <c r="C35" s="79">
        <v>13604551.710000001</v>
      </c>
      <c r="D35" s="79">
        <v>8724006.2899999991</v>
      </c>
      <c r="E35" s="79">
        <f>C35/1000</f>
        <v>13604.551710000002</v>
      </c>
      <c r="F35" s="79">
        <f>D35/1000</f>
        <v>8724.0062899999994</v>
      </c>
      <c r="G35" s="80">
        <f>E35+1836.2</f>
        <v>15440.751710000002</v>
      </c>
      <c r="H35" s="81">
        <f t="shared" si="1"/>
        <v>1.1349695336635242</v>
      </c>
    </row>
    <row r="36" spans="1:8" ht="47.25" x14ac:dyDescent="0.25">
      <c r="A36" s="83" t="s">
        <v>89</v>
      </c>
      <c r="B36" s="84" t="s">
        <v>73</v>
      </c>
      <c r="C36" s="79">
        <v>13369663.279999999</v>
      </c>
      <c r="D36" s="79">
        <v>8493680.4199999999</v>
      </c>
      <c r="E36" s="79">
        <f>C36/1000</f>
        <v>13369.663279999999</v>
      </c>
      <c r="F36" s="79">
        <f>D36/1000</f>
        <v>8493.6804200000006</v>
      </c>
      <c r="G36" s="80">
        <f>E36+1836.2</f>
        <v>15205.86328</v>
      </c>
      <c r="H36" s="81">
        <f t="shared" si="1"/>
        <v>1.1373407812556369</v>
      </c>
    </row>
    <row r="37" spans="1:8" ht="31.5" x14ac:dyDescent="0.25">
      <c r="A37" s="83" t="s">
        <v>107</v>
      </c>
      <c r="B37" s="84" t="s">
        <v>74</v>
      </c>
      <c r="C37" s="79">
        <v>2109700</v>
      </c>
      <c r="D37" s="79">
        <v>2109700</v>
      </c>
      <c r="E37" s="79">
        <f>C37/1000</f>
        <v>2109.6999999999998</v>
      </c>
      <c r="F37" s="79">
        <f>D37/1000</f>
        <v>2109.6999999999998</v>
      </c>
      <c r="G37" s="80">
        <f t="shared" si="0"/>
        <v>2109.6999999999998</v>
      </c>
      <c r="H37" s="81">
        <f t="shared" si="1"/>
        <v>1</v>
      </c>
    </row>
    <row r="38" spans="1:8" ht="47.25" x14ac:dyDescent="0.25">
      <c r="A38" s="83" t="s">
        <v>180</v>
      </c>
      <c r="B38" s="84" t="s">
        <v>181</v>
      </c>
      <c r="C38" s="79">
        <v>1686500</v>
      </c>
      <c r="D38" s="79">
        <v>1686500</v>
      </c>
      <c r="E38" s="79">
        <f>C38/1000</f>
        <v>1686.5</v>
      </c>
      <c r="F38" s="79">
        <f>D38/1000</f>
        <v>1686.5</v>
      </c>
      <c r="G38" s="80">
        <f t="shared" si="0"/>
        <v>1686.5</v>
      </c>
      <c r="H38" s="81">
        <f t="shared" si="1"/>
        <v>1</v>
      </c>
    </row>
    <row r="39" spans="1:8" ht="63" x14ac:dyDescent="0.25">
      <c r="A39" s="83" t="s">
        <v>128</v>
      </c>
      <c r="B39" s="84" t="s">
        <v>126</v>
      </c>
      <c r="C39" s="79">
        <v>82300</v>
      </c>
      <c r="D39" s="79">
        <v>82300</v>
      </c>
      <c r="E39" s="79">
        <f>C39/1000</f>
        <v>82.3</v>
      </c>
      <c r="F39" s="79">
        <f>D39/1000</f>
        <v>82.3</v>
      </c>
      <c r="G39" s="80">
        <f t="shared" si="0"/>
        <v>82.3</v>
      </c>
      <c r="H39" s="81">
        <f t="shared" si="1"/>
        <v>1</v>
      </c>
    </row>
    <row r="40" spans="1:8" x14ac:dyDescent="0.25">
      <c r="A40" s="83" t="s">
        <v>158</v>
      </c>
      <c r="B40" s="84" t="s">
        <v>159</v>
      </c>
      <c r="C40" s="79">
        <v>340900</v>
      </c>
      <c r="D40" s="79">
        <v>340900</v>
      </c>
      <c r="E40" s="79">
        <f>C40/1000</f>
        <v>340.9</v>
      </c>
      <c r="F40" s="79">
        <f>D40/1000</f>
        <v>340.9</v>
      </c>
      <c r="G40" s="80">
        <f t="shared" si="0"/>
        <v>340.9</v>
      </c>
      <c r="H40" s="81">
        <f t="shared" si="1"/>
        <v>1</v>
      </c>
    </row>
    <row r="41" spans="1:8" ht="47.25" x14ac:dyDescent="0.25">
      <c r="A41" s="83" t="s">
        <v>161</v>
      </c>
      <c r="B41" s="84" t="s">
        <v>160</v>
      </c>
      <c r="C41" s="79">
        <v>7932363.2800000003</v>
      </c>
      <c r="D41" s="79">
        <v>3179800</v>
      </c>
      <c r="E41" s="79">
        <f>C41/1000</f>
        <v>7932.3632800000005</v>
      </c>
      <c r="F41" s="79">
        <f>D41/1000</f>
        <v>3179.8</v>
      </c>
      <c r="G41" s="80">
        <v>9768.6</v>
      </c>
      <c r="H41" s="81">
        <f t="shared" si="1"/>
        <v>1.231486715268038</v>
      </c>
    </row>
    <row r="42" spans="1:8" x14ac:dyDescent="0.25">
      <c r="A42" s="83" t="s">
        <v>129</v>
      </c>
      <c r="B42" s="84" t="s">
        <v>127</v>
      </c>
      <c r="C42" s="79">
        <v>7932363.2800000003</v>
      </c>
      <c r="D42" s="79">
        <v>3179800</v>
      </c>
      <c r="E42" s="79">
        <f>C42/1000</f>
        <v>7932.3632800000005</v>
      </c>
      <c r="F42" s="79">
        <f>D42/1000</f>
        <v>3179.8</v>
      </c>
      <c r="G42" s="80">
        <f t="shared" si="0"/>
        <v>7932.3632800000005</v>
      </c>
      <c r="H42" s="81">
        <f t="shared" si="1"/>
        <v>1</v>
      </c>
    </row>
    <row r="43" spans="1:8" ht="47.25" x14ac:dyDescent="0.25">
      <c r="A43" s="88" t="s">
        <v>189</v>
      </c>
      <c r="B43" s="75" t="s">
        <v>188</v>
      </c>
      <c r="C43" s="79">
        <v>7932363.2800000003</v>
      </c>
      <c r="D43" s="79">
        <v>3179800</v>
      </c>
      <c r="E43" s="79"/>
      <c r="F43" s="79"/>
      <c r="G43" s="80">
        <v>1836.2</v>
      </c>
      <c r="H43" s="81"/>
    </row>
    <row r="44" spans="1:8" ht="31.5" x14ac:dyDescent="0.25">
      <c r="A44" s="83" t="s">
        <v>108</v>
      </c>
      <c r="B44" s="84" t="s">
        <v>75</v>
      </c>
      <c r="C44" s="79">
        <v>300400</v>
      </c>
      <c r="D44" s="79">
        <v>176980.42</v>
      </c>
      <c r="E44" s="79">
        <f>C44/1000</f>
        <v>300.39999999999998</v>
      </c>
      <c r="F44" s="79">
        <f>D44/1000</f>
        <v>176.98042000000001</v>
      </c>
      <c r="G44" s="80">
        <f t="shared" si="0"/>
        <v>300.39999999999998</v>
      </c>
      <c r="H44" s="81">
        <f t="shared" si="1"/>
        <v>1</v>
      </c>
    </row>
    <row r="45" spans="1:8" ht="47.25" x14ac:dyDescent="0.25">
      <c r="A45" s="83" t="s">
        <v>109</v>
      </c>
      <c r="B45" s="84" t="s">
        <v>76</v>
      </c>
      <c r="C45" s="79">
        <v>3800</v>
      </c>
      <c r="D45" s="79">
        <v>3800</v>
      </c>
      <c r="E45" s="79">
        <f>C45/1000</f>
        <v>3.8</v>
      </c>
      <c r="F45" s="79">
        <f>D45/1000</f>
        <v>3.8</v>
      </c>
      <c r="G45" s="80">
        <f t="shared" si="0"/>
        <v>3.8</v>
      </c>
      <c r="H45" s="81">
        <f t="shared" si="1"/>
        <v>1</v>
      </c>
    </row>
    <row r="46" spans="1:8" ht="63" x14ac:dyDescent="0.25">
      <c r="A46" s="83" t="s">
        <v>110</v>
      </c>
      <c r="B46" s="84" t="s">
        <v>182</v>
      </c>
      <c r="C46" s="79">
        <v>296600</v>
      </c>
      <c r="D46" s="79">
        <v>173180.42</v>
      </c>
      <c r="E46" s="79">
        <f>C46/1000</f>
        <v>296.60000000000002</v>
      </c>
      <c r="F46" s="79">
        <f>D46/1000</f>
        <v>173.18042000000003</v>
      </c>
      <c r="G46" s="80">
        <f t="shared" si="0"/>
        <v>296.60000000000002</v>
      </c>
      <c r="H46" s="81">
        <f t="shared" si="1"/>
        <v>1</v>
      </c>
    </row>
    <row r="47" spans="1:8" x14ac:dyDescent="0.25">
      <c r="A47" s="83" t="s">
        <v>151</v>
      </c>
      <c r="B47" s="84" t="s">
        <v>149</v>
      </c>
      <c r="C47" s="79">
        <v>3027200</v>
      </c>
      <c r="D47" s="79">
        <v>3027200</v>
      </c>
      <c r="E47" s="79">
        <f>C47/1000</f>
        <v>3027.2</v>
      </c>
      <c r="F47" s="79">
        <f>D47/1000</f>
        <v>3027.2</v>
      </c>
      <c r="G47" s="80">
        <f t="shared" si="0"/>
        <v>3027.2</v>
      </c>
      <c r="H47" s="81">
        <f t="shared" si="1"/>
        <v>1</v>
      </c>
    </row>
    <row r="48" spans="1:8" x14ac:dyDescent="0.25">
      <c r="A48" s="83" t="s">
        <v>183</v>
      </c>
      <c r="B48" s="84" t="s">
        <v>184</v>
      </c>
      <c r="C48" s="79">
        <v>226400</v>
      </c>
      <c r="D48" s="79">
        <v>221837.44</v>
      </c>
      <c r="E48" s="79">
        <f>C48/1000</f>
        <v>226.4</v>
      </c>
      <c r="F48" s="79">
        <f>D48/1000</f>
        <v>221.83744000000002</v>
      </c>
      <c r="G48" s="80">
        <f t="shared" si="0"/>
        <v>226.4</v>
      </c>
      <c r="H48" s="81">
        <f t="shared" si="1"/>
        <v>1</v>
      </c>
    </row>
    <row r="49" spans="1:8" ht="31.5" x14ac:dyDescent="0.25">
      <c r="A49" s="83" t="s">
        <v>152</v>
      </c>
      <c r="B49" s="84" t="s">
        <v>150</v>
      </c>
      <c r="C49" s="79">
        <v>226400</v>
      </c>
      <c r="D49" s="79">
        <v>221837.44</v>
      </c>
      <c r="E49" s="79">
        <f>C49/1000</f>
        <v>226.4</v>
      </c>
      <c r="F49" s="79">
        <f>D49/1000</f>
        <v>221.83744000000002</v>
      </c>
      <c r="G49" s="80">
        <f t="shared" si="0"/>
        <v>226.4</v>
      </c>
      <c r="H49" s="81">
        <f t="shared" si="1"/>
        <v>1</v>
      </c>
    </row>
    <row r="50" spans="1:8" ht="94.5" x14ac:dyDescent="0.25">
      <c r="A50" s="83" t="s">
        <v>185</v>
      </c>
      <c r="B50" s="84" t="s">
        <v>186</v>
      </c>
      <c r="C50" s="79">
        <v>8488.43</v>
      </c>
      <c r="D50" s="79">
        <v>8488.43</v>
      </c>
      <c r="E50" s="79">
        <f>C50/1000</f>
        <v>8.488430000000001</v>
      </c>
      <c r="F50" s="79">
        <f>D50/1000</f>
        <v>8.488430000000001</v>
      </c>
      <c r="G50" s="80">
        <f t="shared" ref="G50" si="3">E50</f>
        <v>8.488430000000001</v>
      </c>
      <c r="H50" s="81">
        <f t="shared" ref="H50" si="4">G50/E50</f>
        <v>1</v>
      </c>
    </row>
  </sheetData>
  <mergeCells count="2">
    <mergeCell ref="A1:F1"/>
    <mergeCell ref="A3:F3"/>
  </mergeCells>
  <pageMargins left="0.78740157480314965" right="0.78740157480314965" top="0.98425196850393704" bottom="0.39370078740157483" header="0" footer="0"/>
  <pageSetup paperSize="9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N32"/>
  <sheetViews>
    <sheetView view="pageBreakPreview" topLeftCell="A28" zoomScaleNormal="100" zoomScaleSheetLayoutView="100" workbookViewId="0">
      <selection activeCell="F28" sqref="F28"/>
    </sheetView>
  </sheetViews>
  <sheetFormatPr defaultColWidth="8.7109375" defaultRowHeight="15.75" x14ac:dyDescent="0.25"/>
  <cols>
    <col min="1" max="1" width="5.85546875" style="62" customWidth="1"/>
    <col min="2" max="2" width="54.85546875" style="14" customWidth="1"/>
    <col min="3" max="3" width="12.7109375" style="1" customWidth="1"/>
    <col min="4" max="4" width="13" style="3" customWidth="1"/>
    <col min="5" max="5" width="12.85546875" style="1" customWidth="1"/>
    <col min="6" max="6" width="15.85546875" style="1" customWidth="1"/>
    <col min="7" max="7" width="24.7109375" style="1" customWidth="1"/>
    <col min="8" max="8" width="12.42578125" style="15" hidden="1" customWidth="1"/>
    <col min="9" max="9" width="10.42578125" style="15" hidden="1" customWidth="1"/>
    <col min="10" max="10" width="11.7109375" style="1" hidden="1" customWidth="1"/>
    <col min="11" max="11" width="0" style="1" hidden="1" customWidth="1"/>
    <col min="12" max="12" width="0.140625" style="1" customWidth="1"/>
    <col min="13" max="13" width="10.5703125" style="1" customWidth="1"/>
    <col min="14" max="14" width="21" style="1" customWidth="1"/>
    <col min="15" max="256" width="8.7109375" style="1"/>
    <col min="257" max="257" width="5.85546875" style="1" customWidth="1"/>
    <col min="258" max="258" width="48.42578125" style="1" customWidth="1"/>
    <col min="259" max="259" width="17.28515625" style="1" customWidth="1"/>
    <col min="260" max="262" width="15.85546875" style="1" customWidth="1"/>
    <col min="263" max="263" width="14.140625" style="1" customWidth="1"/>
    <col min="264" max="264" width="8.7109375" style="1"/>
    <col min="265" max="265" width="10.42578125" style="1" bestFit="1" customWidth="1"/>
    <col min="266" max="512" width="8.7109375" style="1"/>
    <col min="513" max="513" width="5.85546875" style="1" customWidth="1"/>
    <col min="514" max="514" width="48.42578125" style="1" customWidth="1"/>
    <col min="515" max="515" width="17.28515625" style="1" customWidth="1"/>
    <col min="516" max="518" width="15.85546875" style="1" customWidth="1"/>
    <col min="519" max="519" width="14.140625" style="1" customWidth="1"/>
    <col min="520" max="520" width="8.7109375" style="1"/>
    <col min="521" max="521" width="10.42578125" style="1" bestFit="1" customWidth="1"/>
    <col min="522" max="768" width="8.7109375" style="1"/>
    <col min="769" max="769" width="5.85546875" style="1" customWidth="1"/>
    <col min="770" max="770" width="48.42578125" style="1" customWidth="1"/>
    <col min="771" max="771" width="17.28515625" style="1" customWidth="1"/>
    <col min="772" max="774" width="15.85546875" style="1" customWidth="1"/>
    <col min="775" max="775" width="14.140625" style="1" customWidth="1"/>
    <col min="776" max="776" width="8.7109375" style="1"/>
    <col min="777" max="777" width="10.42578125" style="1" bestFit="1" customWidth="1"/>
    <col min="778" max="1024" width="8.7109375" style="1"/>
    <col min="1025" max="1025" width="5.85546875" style="1" customWidth="1"/>
    <col min="1026" max="1026" width="48.42578125" style="1" customWidth="1"/>
    <col min="1027" max="1027" width="17.28515625" style="1" customWidth="1"/>
    <col min="1028" max="1030" width="15.85546875" style="1" customWidth="1"/>
    <col min="1031" max="1031" width="14.140625" style="1" customWidth="1"/>
    <col min="1032" max="1032" width="8.7109375" style="1"/>
    <col min="1033" max="1033" width="10.42578125" style="1" bestFit="1" customWidth="1"/>
    <col min="1034" max="1280" width="8.7109375" style="1"/>
    <col min="1281" max="1281" width="5.85546875" style="1" customWidth="1"/>
    <col min="1282" max="1282" width="48.42578125" style="1" customWidth="1"/>
    <col min="1283" max="1283" width="17.28515625" style="1" customWidth="1"/>
    <col min="1284" max="1286" width="15.85546875" style="1" customWidth="1"/>
    <col min="1287" max="1287" width="14.140625" style="1" customWidth="1"/>
    <col min="1288" max="1288" width="8.7109375" style="1"/>
    <col min="1289" max="1289" width="10.42578125" style="1" bestFit="1" customWidth="1"/>
    <col min="1290" max="1536" width="8.7109375" style="1"/>
    <col min="1537" max="1537" width="5.85546875" style="1" customWidth="1"/>
    <col min="1538" max="1538" width="48.42578125" style="1" customWidth="1"/>
    <col min="1539" max="1539" width="17.28515625" style="1" customWidth="1"/>
    <col min="1540" max="1542" width="15.85546875" style="1" customWidth="1"/>
    <col min="1543" max="1543" width="14.140625" style="1" customWidth="1"/>
    <col min="1544" max="1544" width="8.7109375" style="1"/>
    <col min="1545" max="1545" width="10.42578125" style="1" bestFit="1" customWidth="1"/>
    <col min="1546" max="1792" width="8.7109375" style="1"/>
    <col min="1793" max="1793" width="5.85546875" style="1" customWidth="1"/>
    <col min="1794" max="1794" width="48.42578125" style="1" customWidth="1"/>
    <col min="1795" max="1795" width="17.28515625" style="1" customWidth="1"/>
    <col min="1796" max="1798" width="15.85546875" style="1" customWidth="1"/>
    <col min="1799" max="1799" width="14.140625" style="1" customWidth="1"/>
    <col min="1800" max="1800" width="8.7109375" style="1"/>
    <col min="1801" max="1801" width="10.42578125" style="1" bestFit="1" customWidth="1"/>
    <col min="1802" max="2048" width="8.7109375" style="1"/>
    <col min="2049" max="2049" width="5.85546875" style="1" customWidth="1"/>
    <col min="2050" max="2050" width="48.42578125" style="1" customWidth="1"/>
    <col min="2051" max="2051" width="17.28515625" style="1" customWidth="1"/>
    <col min="2052" max="2054" width="15.85546875" style="1" customWidth="1"/>
    <col min="2055" max="2055" width="14.140625" style="1" customWidth="1"/>
    <col min="2056" max="2056" width="8.7109375" style="1"/>
    <col min="2057" max="2057" width="10.42578125" style="1" bestFit="1" customWidth="1"/>
    <col min="2058" max="2304" width="8.7109375" style="1"/>
    <col min="2305" max="2305" width="5.85546875" style="1" customWidth="1"/>
    <col min="2306" max="2306" width="48.42578125" style="1" customWidth="1"/>
    <col min="2307" max="2307" width="17.28515625" style="1" customWidth="1"/>
    <col min="2308" max="2310" width="15.85546875" style="1" customWidth="1"/>
    <col min="2311" max="2311" width="14.140625" style="1" customWidth="1"/>
    <col min="2312" max="2312" width="8.7109375" style="1"/>
    <col min="2313" max="2313" width="10.42578125" style="1" bestFit="1" customWidth="1"/>
    <col min="2314" max="2560" width="8.7109375" style="1"/>
    <col min="2561" max="2561" width="5.85546875" style="1" customWidth="1"/>
    <col min="2562" max="2562" width="48.42578125" style="1" customWidth="1"/>
    <col min="2563" max="2563" width="17.28515625" style="1" customWidth="1"/>
    <col min="2564" max="2566" width="15.85546875" style="1" customWidth="1"/>
    <col min="2567" max="2567" width="14.140625" style="1" customWidth="1"/>
    <col min="2568" max="2568" width="8.7109375" style="1"/>
    <col min="2569" max="2569" width="10.42578125" style="1" bestFit="1" customWidth="1"/>
    <col min="2570" max="2816" width="8.7109375" style="1"/>
    <col min="2817" max="2817" width="5.85546875" style="1" customWidth="1"/>
    <col min="2818" max="2818" width="48.42578125" style="1" customWidth="1"/>
    <col min="2819" max="2819" width="17.28515625" style="1" customWidth="1"/>
    <col min="2820" max="2822" width="15.85546875" style="1" customWidth="1"/>
    <col min="2823" max="2823" width="14.140625" style="1" customWidth="1"/>
    <col min="2824" max="2824" width="8.7109375" style="1"/>
    <col min="2825" max="2825" width="10.42578125" style="1" bestFit="1" customWidth="1"/>
    <col min="2826" max="3072" width="8.7109375" style="1"/>
    <col min="3073" max="3073" width="5.85546875" style="1" customWidth="1"/>
    <col min="3074" max="3074" width="48.42578125" style="1" customWidth="1"/>
    <col min="3075" max="3075" width="17.28515625" style="1" customWidth="1"/>
    <col min="3076" max="3078" width="15.85546875" style="1" customWidth="1"/>
    <col min="3079" max="3079" width="14.140625" style="1" customWidth="1"/>
    <col min="3080" max="3080" width="8.7109375" style="1"/>
    <col min="3081" max="3081" width="10.42578125" style="1" bestFit="1" customWidth="1"/>
    <col min="3082" max="3328" width="8.7109375" style="1"/>
    <col min="3329" max="3329" width="5.85546875" style="1" customWidth="1"/>
    <col min="3330" max="3330" width="48.42578125" style="1" customWidth="1"/>
    <col min="3331" max="3331" width="17.28515625" style="1" customWidth="1"/>
    <col min="3332" max="3334" width="15.85546875" style="1" customWidth="1"/>
    <col min="3335" max="3335" width="14.140625" style="1" customWidth="1"/>
    <col min="3336" max="3336" width="8.7109375" style="1"/>
    <col min="3337" max="3337" width="10.42578125" style="1" bestFit="1" customWidth="1"/>
    <col min="3338" max="3584" width="8.7109375" style="1"/>
    <col min="3585" max="3585" width="5.85546875" style="1" customWidth="1"/>
    <col min="3586" max="3586" width="48.42578125" style="1" customWidth="1"/>
    <col min="3587" max="3587" width="17.28515625" style="1" customWidth="1"/>
    <col min="3588" max="3590" width="15.85546875" style="1" customWidth="1"/>
    <col min="3591" max="3591" width="14.140625" style="1" customWidth="1"/>
    <col min="3592" max="3592" width="8.7109375" style="1"/>
    <col min="3593" max="3593" width="10.42578125" style="1" bestFit="1" customWidth="1"/>
    <col min="3594" max="3840" width="8.7109375" style="1"/>
    <col min="3841" max="3841" width="5.85546875" style="1" customWidth="1"/>
    <col min="3842" max="3842" width="48.42578125" style="1" customWidth="1"/>
    <col min="3843" max="3843" width="17.28515625" style="1" customWidth="1"/>
    <col min="3844" max="3846" width="15.85546875" style="1" customWidth="1"/>
    <col min="3847" max="3847" width="14.140625" style="1" customWidth="1"/>
    <col min="3848" max="3848" width="8.7109375" style="1"/>
    <col min="3849" max="3849" width="10.42578125" style="1" bestFit="1" customWidth="1"/>
    <col min="3850" max="4096" width="8.7109375" style="1"/>
    <col min="4097" max="4097" width="5.85546875" style="1" customWidth="1"/>
    <col min="4098" max="4098" width="48.42578125" style="1" customWidth="1"/>
    <col min="4099" max="4099" width="17.28515625" style="1" customWidth="1"/>
    <col min="4100" max="4102" width="15.85546875" style="1" customWidth="1"/>
    <col min="4103" max="4103" width="14.140625" style="1" customWidth="1"/>
    <col min="4104" max="4104" width="8.7109375" style="1"/>
    <col min="4105" max="4105" width="10.42578125" style="1" bestFit="1" customWidth="1"/>
    <col min="4106" max="4352" width="8.7109375" style="1"/>
    <col min="4353" max="4353" width="5.85546875" style="1" customWidth="1"/>
    <col min="4354" max="4354" width="48.42578125" style="1" customWidth="1"/>
    <col min="4355" max="4355" width="17.28515625" style="1" customWidth="1"/>
    <col min="4356" max="4358" width="15.85546875" style="1" customWidth="1"/>
    <col min="4359" max="4359" width="14.140625" style="1" customWidth="1"/>
    <col min="4360" max="4360" width="8.7109375" style="1"/>
    <col min="4361" max="4361" width="10.42578125" style="1" bestFit="1" customWidth="1"/>
    <col min="4362" max="4608" width="8.7109375" style="1"/>
    <col min="4609" max="4609" width="5.85546875" style="1" customWidth="1"/>
    <col min="4610" max="4610" width="48.42578125" style="1" customWidth="1"/>
    <col min="4611" max="4611" width="17.28515625" style="1" customWidth="1"/>
    <col min="4612" max="4614" width="15.85546875" style="1" customWidth="1"/>
    <col min="4615" max="4615" width="14.140625" style="1" customWidth="1"/>
    <col min="4616" max="4616" width="8.7109375" style="1"/>
    <col min="4617" max="4617" width="10.42578125" style="1" bestFit="1" customWidth="1"/>
    <col min="4618" max="4864" width="8.7109375" style="1"/>
    <col min="4865" max="4865" width="5.85546875" style="1" customWidth="1"/>
    <col min="4866" max="4866" width="48.42578125" style="1" customWidth="1"/>
    <col min="4867" max="4867" width="17.28515625" style="1" customWidth="1"/>
    <col min="4868" max="4870" width="15.85546875" style="1" customWidth="1"/>
    <col min="4871" max="4871" width="14.140625" style="1" customWidth="1"/>
    <col min="4872" max="4872" width="8.7109375" style="1"/>
    <col min="4873" max="4873" width="10.42578125" style="1" bestFit="1" customWidth="1"/>
    <col min="4874" max="5120" width="8.7109375" style="1"/>
    <col min="5121" max="5121" width="5.85546875" style="1" customWidth="1"/>
    <col min="5122" max="5122" width="48.42578125" style="1" customWidth="1"/>
    <col min="5123" max="5123" width="17.28515625" style="1" customWidth="1"/>
    <col min="5124" max="5126" width="15.85546875" style="1" customWidth="1"/>
    <col min="5127" max="5127" width="14.140625" style="1" customWidth="1"/>
    <col min="5128" max="5128" width="8.7109375" style="1"/>
    <col min="5129" max="5129" width="10.42578125" style="1" bestFit="1" customWidth="1"/>
    <col min="5130" max="5376" width="8.7109375" style="1"/>
    <col min="5377" max="5377" width="5.85546875" style="1" customWidth="1"/>
    <col min="5378" max="5378" width="48.42578125" style="1" customWidth="1"/>
    <col min="5379" max="5379" width="17.28515625" style="1" customWidth="1"/>
    <col min="5380" max="5382" width="15.85546875" style="1" customWidth="1"/>
    <col min="5383" max="5383" width="14.140625" style="1" customWidth="1"/>
    <col min="5384" max="5384" width="8.7109375" style="1"/>
    <col min="5385" max="5385" width="10.42578125" style="1" bestFit="1" customWidth="1"/>
    <col min="5386" max="5632" width="8.7109375" style="1"/>
    <col min="5633" max="5633" width="5.85546875" style="1" customWidth="1"/>
    <col min="5634" max="5634" width="48.42578125" style="1" customWidth="1"/>
    <col min="5635" max="5635" width="17.28515625" style="1" customWidth="1"/>
    <col min="5636" max="5638" width="15.85546875" style="1" customWidth="1"/>
    <col min="5639" max="5639" width="14.140625" style="1" customWidth="1"/>
    <col min="5640" max="5640" width="8.7109375" style="1"/>
    <col min="5641" max="5641" width="10.42578125" style="1" bestFit="1" customWidth="1"/>
    <col min="5642" max="5888" width="8.7109375" style="1"/>
    <col min="5889" max="5889" width="5.85546875" style="1" customWidth="1"/>
    <col min="5890" max="5890" width="48.42578125" style="1" customWidth="1"/>
    <col min="5891" max="5891" width="17.28515625" style="1" customWidth="1"/>
    <col min="5892" max="5894" width="15.85546875" style="1" customWidth="1"/>
    <col min="5895" max="5895" width="14.140625" style="1" customWidth="1"/>
    <col min="5896" max="5896" width="8.7109375" style="1"/>
    <col min="5897" max="5897" width="10.42578125" style="1" bestFit="1" customWidth="1"/>
    <col min="5898" max="6144" width="8.7109375" style="1"/>
    <col min="6145" max="6145" width="5.85546875" style="1" customWidth="1"/>
    <col min="6146" max="6146" width="48.42578125" style="1" customWidth="1"/>
    <col min="6147" max="6147" width="17.28515625" style="1" customWidth="1"/>
    <col min="6148" max="6150" width="15.85546875" style="1" customWidth="1"/>
    <col min="6151" max="6151" width="14.140625" style="1" customWidth="1"/>
    <col min="6152" max="6152" width="8.7109375" style="1"/>
    <col min="6153" max="6153" width="10.42578125" style="1" bestFit="1" customWidth="1"/>
    <col min="6154" max="6400" width="8.7109375" style="1"/>
    <col min="6401" max="6401" width="5.85546875" style="1" customWidth="1"/>
    <col min="6402" max="6402" width="48.42578125" style="1" customWidth="1"/>
    <col min="6403" max="6403" width="17.28515625" style="1" customWidth="1"/>
    <col min="6404" max="6406" width="15.85546875" style="1" customWidth="1"/>
    <col min="6407" max="6407" width="14.140625" style="1" customWidth="1"/>
    <col min="6408" max="6408" width="8.7109375" style="1"/>
    <col min="6409" max="6409" width="10.42578125" style="1" bestFit="1" customWidth="1"/>
    <col min="6410" max="6656" width="8.7109375" style="1"/>
    <col min="6657" max="6657" width="5.85546875" style="1" customWidth="1"/>
    <col min="6658" max="6658" width="48.42578125" style="1" customWidth="1"/>
    <col min="6659" max="6659" width="17.28515625" style="1" customWidth="1"/>
    <col min="6660" max="6662" width="15.85546875" style="1" customWidth="1"/>
    <col min="6663" max="6663" width="14.140625" style="1" customWidth="1"/>
    <col min="6664" max="6664" width="8.7109375" style="1"/>
    <col min="6665" max="6665" width="10.42578125" style="1" bestFit="1" customWidth="1"/>
    <col min="6666" max="6912" width="8.7109375" style="1"/>
    <col min="6913" max="6913" width="5.85546875" style="1" customWidth="1"/>
    <col min="6914" max="6914" width="48.42578125" style="1" customWidth="1"/>
    <col min="6915" max="6915" width="17.28515625" style="1" customWidth="1"/>
    <col min="6916" max="6918" width="15.85546875" style="1" customWidth="1"/>
    <col min="6919" max="6919" width="14.140625" style="1" customWidth="1"/>
    <col min="6920" max="6920" width="8.7109375" style="1"/>
    <col min="6921" max="6921" width="10.42578125" style="1" bestFit="1" customWidth="1"/>
    <col min="6922" max="7168" width="8.7109375" style="1"/>
    <col min="7169" max="7169" width="5.85546875" style="1" customWidth="1"/>
    <col min="7170" max="7170" width="48.42578125" style="1" customWidth="1"/>
    <col min="7171" max="7171" width="17.28515625" style="1" customWidth="1"/>
    <col min="7172" max="7174" width="15.85546875" style="1" customWidth="1"/>
    <col min="7175" max="7175" width="14.140625" style="1" customWidth="1"/>
    <col min="7176" max="7176" width="8.7109375" style="1"/>
    <col min="7177" max="7177" width="10.42578125" style="1" bestFit="1" customWidth="1"/>
    <col min="7178" max="7424" width="8.7109375" style="1"/>
    <col min="7425" max="7425" width="5.85546875" style="1" customWidth="1"/>
    <col min="7426" max="7426" width="48.42578125" style="1" customWidth="1"/>
    <col min="7427" max="7427" width="17.28515625" style="1" customWidth="1"/>
    <col min="7428" max="7430" width="15.85546875" style="1" customWidth="1"/>
    <col min="7431" max="7431" width="14.140625" style="1" customWidth="1"/>
    <col min="7432" max="7432" width="8.7109375" style="1"/>
    <col min="7433" max="7433" width="10.42578125" style="1" bestFit="1" customWidth="1"/>
    <col min="7434" max="7680" width="8.7109375" style="1"/>
    <col min="7681" max="7681" width="5.85546875" style="1" customWidth="1"/>
    <col min="7682" max="7682" width="48.42578125" style="1" customWidth="1"/>
    <col min="7683" max="7683" width="17.28515625" style="1" customWidth="1"/>
    <col min="7684" max="7686" width="15.85546875" style="1" customWidth="1"/>
    <col min="7687" max="7687" width="14.140625" style="1" customWidth="1"/>
    <col min="7688" max="7688" width="8.7109375" style="1"/>
    <col min="7689" max="7689" width="10.42578125" style="1" bestFit="1" customWidth="1"/>
    <col min="7690" max="7936" width="8.7109375" style="1"/>
    <col min="7937" max="7937" width="5.85546875" style="1" customWidth="1"/>
    <col min="7938" max="7938" width="48.42578125" style="1" customWidth="1"/>
    <col min="7939" max="7939" width="17.28515625" style="1" customWidth="1"/>
    <col min="7940" max="7942" width="15.85546875" style="1" customWidth="1"/>
    <col min="7943" max="7943" width="14.140625" style="1" customWidth="1"/>
    <col min="7944" max="7944" width="8.7109375" style="1"/>
    <col min="7945" max="7945" width="10.42578125" style="1" bestFit="1" customWidth="1"/>
    <col min="7946" max="8192" width="8.7109375" style="1"/>
    <col min="8193" max="8193" width="5.85546875" style="1" customWidth="1"/>
    <col min="8194" max="8194" width="48.42578125" style="1" customWidth="1"/>
    <col min="8195" max="8195" width="17.28515625" style="1" customWidth="1"/>
    <col min="8196" max="8198" width="15.85546875" style="1" customWidth="1"/>
    <col min="8199" max="8199" width="14.140625" style="1" customWidth="1"/>
    <col min="8200" max="8200" width="8.7109375" style="1"/>
    <col min="8201" max="8201" width="10.42578125" style="1" bestFit="1" customWidth="1"/>
    <col min="8202" max="8448" width="8.7109375" style="1"/>
    <col min="8449" max="8449" width="5.85546875" style="1" customWidth="1"/>
    <col min="8450" max="8450" width="48.42578125" style="1" customWidth="1"/>
    <col min="8451" max="8451" width="17.28515625" style="1" customWidth="1"/>
    <col min="8452" max="8454" width="15.85546875" style="1" customWidth="1"/>
    <col min="8455" max="8455" width="14.140625" style="1" customWidth="1"/>
    <col min="8456" max="8456" width="8.7109375" style="1"/>
    <col min="8457" max="8457" width="10.42578125" style="1" bestFit="1" customWidth="1"/>
    <col min="8458" max="8704" width="8.7109375" style="1"/>
    <col min="8705" max="8705" width="5.85546875" style="1" customWidth="1"/>
    <col min="8706" max="8706" width="48.42578125" style="1" customWidth="1"/>
    <col min="8707" max="8707" width="17.28515625" style="1" customWidth="1"/>
    <col min="8708" max="8710" width="15.85546875" style="1" customWidth="1"/>
    <col min="8711" max="8711" width="14.140625" style="1" customWidth="1"/>
    <col min="8712" max="8712" width="8.7109375" style="1"/>
    <col min="8713" max="8713" width="10.42578125" style="1" bestFit="1" customWidth="1"/>
    <col min="8714" max="8960" width="8.7109375" style="1"/>
    <col min="8961" max="8961" width="5.85546875" style="1" customWidth="1"/>
    <col min="8962" max="8962" width="48.42578125" style="1" customWidth="1"/>
    <col min="8963" max="8963" width="17.28515625" style="1" customWidth="1"/>
    <col min="8964" max="8966" width="15.85546875" style="1" customWidth="1"/>
    <col min="8967" max="8967" width="14.140625" style="1" customWidth="1"/>
    <col min="8968" max="8968" width="8.7109375" style="1"/>
    <col min="8969" max="8969" width="10.42578125" style="1" bestFit="1" customWidth="1"/>
    <col min="8970" max="9216" width="8.7109375" style="1"/>
    <col min="9217" max="9217" width="5.85546875" style="1" customWidth="1"/>
    <col min="9218" max="9218" width="48.42578125" style="1" customWidth="1"/>
    <col min="9219" max="9219" width="17.28515625" style="1" customWidth="1"/>
    <col min="9220" max="9222" width="15.85546875" style="1" customWidth="1"/>
    <col min="9223" max="9223" width="14.140625" style="1" customWidth="1"/>
    <col min="9224" max="9224" width="8.7109375" style="1"/>
    <col min="9225" max="9225" width="10.42578125" style="1" bestFit="1" customWidth="1"/>
    <col min="9226" max="9472" width="8.7109375" style="1"/>
    <col min="9473" max="9473" width="5.85546875" style="1" customWidth="1"/>
    <col min="9474" max="9474" width="48.42578125" style="1" customWidth="1"/>
    <col min="9475" max="9475" width="17.28515625" style="1" customWidth="1"/>
    <col min="9476" max="9478" width="15.85546875" style="1" customWidth="1"/>
    <col min="9479" max="9479" width="14.140625" style="1" customWidth="1"/>
    <col min="9480" max="9480" width="8.7109375" style="1"/>
    <col min="9481" max="9481" width="10.42578125" style="1" bestFit="1" customWidth="1"/>
    <col min="9482" max="9728" width="8.7109375" style="1"/>
    <col min="9729" max="9729" width="5.85546875" style="1" customWidth="1"/>
    <col min="9730" max="9730" width="48.42578125" style="1" customWidth="1"/>
    <col min="9731" max="9731" width="17.28515625" style="1" customWidth="1"/>
    <col min="9732" max="9734" width="15.85546875" style="1" customWidth="1"/>
    <col min="9735" max="9735" width="14.140625" style="1" customWidth="1"/>
    <col min="9736" max="9736" width="8.7109375" style="1"/>
    <col min="9737" max="9737" width="10.42578125" style="1" bestFit="1" customWidth="1"/>
    <col min="9738" max="9984" width="8.7109375" style="1"/>
    <col min="9985" max="9985" width="5.85546875" style="1" customWidth="1"/>
    <col min="9986" max="9986" width="48.42578125" style="1" customWidth="1"/>
    <col min="9987" max="9987" width="17.28515625" style="1" customWidth="1"/>
    <col min="9988" max="9990" width="15.85546875" style="1" customWidth="1"/>
    <col min="9991" max="9991" width="14.140625" style="1" customWidth="1"/>
    <col min="9992" max="9992" width="8.7109375" style="1"/>
    <col min="9993" max="9993" width="10.42578125" style="1" bestFit="1" customWidth="1"/>
    <col min="9994" max="10240" width="8.7109375" style="1"/>
    <col min="10241" max="10241" width="5.85546875" style="1" customWidth="1"/>
    <col min="10242" max="10242" width="48.42578125" style="1" customWidth="1"/>
    <col min="10243" max="10243" width="17.28515625" style="1" customWidth="1"/>
    <col min="10244" max="10246" width="15.85546875" style="1" customWidth="1"/>
    <col min="10247" max="10247" width="14.140625" style="1" customWidth="1"/>
    <col min="10248" max="10248" width="8.7109375" style="1"/>
    <col min="10249" max="10249" width="10.42578125" style="1" bestFit="1" customWidth="1"/>
    <col min="10250" max="10496" width="8.7109375" style="1"/>
    <col min="10497" max="10497" width="5.85546875" style="1" customWidth="1"/>
    <col min="10498" max="10498" width="48.42578125" style="1" customWidth="1"/>
    <col min="10499" max="10499" width="17.28515625" style="1" customWidth="1"/>
    <col min="10500" max="10502" width="15.85546875" style="1" customWidth="1"/>
    <col min="10503" max="10503" width="14.140625" style="1" customWidth="1"/>
    <col min="10504" max="10504" width="8.7109375" style="1"/>
    <col min="10505" max="10505" width="10.42578125" style="1" bestFit="1" customWidth="1"/>
    <col min="10506" max="10752" width="8.7109375" style="1"/>
    <col min="10753" max="10753" width="5.85546875" style="1" customWidth="1"/>
    <col min="10754" max="10754" width="48.42578125" style="1" customWidth="1"/>
    <col min="10755" max="10755" width="17.28515625" style="1" customWidth="1"/>
    <col min="10756" max="10758" width="15.85546875" style="1" customWidth="1"/>
    <col min="10759" max="10759" width="14.140625" style="1" customWidth="1"/>
    <col min="10760" max="10760" width="8.7109375" style="1"/>
    <col min="10761" max="10761" width="10.42578125" style="1" bestFit="1" customWidth="1"/>
    <col min="10762" max="11008" width="8.7109375" style="1"/>
    <col min="11009" max="11009" width="5.85546875" style="1" customWidth="1"/>
    <col min="11010" max="11010" width="48.42578125" style="1" customWidth="1"/>
    <col min="11011" max="11011" width="17.28515625" style="1" customWidth="1"/>
    <col min="11012" max="11014" width="15.85546875" style="1" customWidth="1"/>
    <col min="11015" max="11015" width="14.140625" style="1" customWidth="1"/>
    <col min="11016" max="11016" width="8.7109375" style="1"/>
    <col min="11017" max="11017" width="10.42578125" style="1" bestFit="1" customWidth="1"/>
    <col min="11018" max="11264" width="8.7109375" style="1"/>
    <col min="11265" max="11265" width="5.85546875" style="1" customWidth="1"/>
    <col min="11266" max="11266" width="48.42578125" style="1" customWidth="1"/>
    <col min="11267" max="11267" width="17.28515625" style="1" customWidth="1"/>
    <col min="11268" max="11270" width="15.85546875" style="1" customWidth="1"/>
    <col min="11271" max="11271" width="14.140625" style="1" customWidth="1"/>
    <col min="11272" max="11272" width="8.7109375" style="1"/>
    <col min="11273" max="11273" width="10.42578125" style="1" bestFit="1" customWidth="1"/>
    <col min="11274" max="11520" width="8.7109375" style="1"/>
    <col min="11521" max="11521" width="5.85546875" style="1" customWidth="1"/>
    <col min="11522" max="11522" width="48.42578125" style="1" customWidth="1"/>
    <col min="11523" max="11523" width="17.28515625" style="1" customWidth="1"/>
    <col min="11524" max="11526" width="15.85546875" style="1" customWidth="1"/>
    <col min="11527" max="11527" width="14.140625" style="1" customWidth="1"/>
    <col min="11528" max="11528" width="8.7109375" style="1"/>
    <col min="11529" max="11529" width="10.42578125" style="1" bestFit="1" customWidth="1"/>
    <col min="11530" max="11776" width="8.7109375" style="1"/>
    <col min="11777" max="11777" width="5.85546875" style="1" customWidth="1"/>
    <col min="11778" max="11778" width="48.42578125" style="1" customWidth="1"/>
    <col min="11779" max="11779" width="17.28515625" style="1" customWidth="1"/>
    <col min="11780" max="11782" width="15.85546875" style="1" customWidth="1"/>
    <col min="11783" max="11783" width="14.140625" style="1" customWidth="1"/>
    <col min="11784" max="11784" width="8.7109375" style="1"/>
    <col min="11785" max="11785" width="10.42578125" style="1" bestFit="1" customWidth="1"/>
    <col min="11786" max="12032" width="8.7109375" style="1"/>
    <col min="12033" max="12033" width="5.85546875" style="1" customWidth="1"/>
    <col min="12034" max="12034" width="48.42578125" style="1" customWidth="1"/>
    <col min="12035" max="12035" width="17.28515625" style="1" customWidth="1"/>
    <col min="12036" max="12038" width="15.85546875" style="1" customWidth="1"/>
    <col min="12039" max="12039" width="14.140625" style="1" customWidth="1"/>
    <col min="12040" max="12040" width="8.7109375" style="1"/>
    <col min="12041" max="12041" width="10.42578125" style="1" bestFit="1" customWidth="1"/>
    <col min="12042" max="12288" width="8.7109375" style="1"/>
    <col min="12289" max="12289" width="5.85546875" style="1" customWidth="1"/>
    <col min="12290" max="12290" width="48.42578125" style="1" customWidth="1"/>
    <col min="12291" max="12291" width="17.28515625" style="1" customWidth="1"/>
    <col min="12292" max="12294" width="15.85546875" style="1" customWidth="1"/>
    <col min="12295" max="12295" width="14.140625" style="1" customWidth="1"/>
    <col min="12296" max="12296" width="8.7109375" style="1"/>
    <col min="12297" max="12297" width="10.42578125" style="1" bestFit="1" customWidth="1"/>
    <col min="12298" max="12544" width="8.7109375" style="1"/>
    <col min="12545" max="12545" width="5.85546875" style="1" customWidth="1"/>
    <col min="12546" max="12546" width="48.42578125" style="1" customWidth="1"/>
    <col min="12547" max="12547" width="17.28515625" style="1" customWidth="1"/>
    <col min="12548" max="12550" width="15.85546875" style="1" customWidth="1"/>
    <col min="12551" max="12551" width="14.140625" style="1" customWidth="1"/>
    <col min="12552" max="12552" width="8.7109375" style="1"/>
    <col min="12553" max="12553" width="10.42578125" style="1" bestFit="1" customWidth="1"/>
    <col min="12554" max="12800" width="8.7109375" style="1"/>
    <col min="12801" max="12801" width="5.85546875" style="1" customWidth="1"/>
    <col min="12802" max="12802" width="48.42578125" style="1" customWidth="1"/>
    <col min="12803" max="12803" width="17.28515625" style="1" customWidth="1"/>
    <col min="12804" max="12806" width="15.85546875" style="1" customWidth="1"/>
    <col min="12807" max="12807" width="14.140625" style="1" customWidth="1"/>
    <col min="12808" max="12808" width="8.7109375" style="1"/>
    <col min="12809" max="12809" width="10.42578125" style="1" bestFit="1" customWidth="1"/>
    <col min="12810" max="13056" width="8.7109375" style="1"/>
    <col min="13057" max="13057" width="5.85546875" style="1" customWidth="1"/>
    <col min="13058" max="13058" width="48.42578125" style="1" customWidth="1"/>
    <col min="13059" max="13059" width="17.28515625" style="1" customWidth="1"/>
    <col min="13060" max="13062" width="15.85546875" style="1" customWidth="1"/>
    <col min="13063" max="13063" width="14.140625" style="1" customWidth="1"/>
    <col min="13064" max="13064" width="8.7109375" style="1"/>
    <col min="13065" max="13065" width="10.42578125" style="1" bestFit="1" customWidth="1"/>
    <col min="13066" max="13312" width="8.7109375" style="1"/>
    <col min="13313" max="13313" width="5.85546875" style="1" customWidth="1"/>
    <col min="13314" max="13314" width="48.42578125" style="1" customWidth="1"/>
    <col min="13315" max="13315" width="17.28515625" style="1" customWidth="1"/>
    <col min="13316" max="13318" width="15.85546875" style="1" customWidth="1"/>
    <col min="13319" max="13319" width="14.140625" style="1" customWidth="1"/>
    <col min="13320" max="13320" width="8.7109375" style="1"/>
    <col min="13321" max="13321" width="10.42578125" style="1" bestFit="1" customWidth="1"/>
    <col min="13322" max="13568" width="8.7109375" style="1"/>
    <col min="13569" max="13569" width="5.85546875" style="1" customWidth="1"/>
    <col min="13570" max="13570" width="48.42578125" style="1" customWidth="1"/>
    <col min="13571" max="13571" width="17.28515625" style="1" customWidth="1"/>
    <col min="13572" max="13574" width="15.85546875" style="1" customWidth="1"/>
    <col min="13575" max="13575" width="14.140625" style="1" customWidth="1"/>
    <col min="13576" max="13576" width="8.7109375" style="1"/>
    <col min="13577" max="13577" width="10.42578125" style="1" bestFit="1" customWidth="1"/>
    <col min="13578" max="13824" width="8.7109375" style="1"/>
    <col min="13825" max="13825" width="5.85546875" style="1" customWidth="1"/>
    <col min="13826" max="13826" width="48.42578125" style="1" customWidth="1"/>
    <col min="13827" max="13827" width="17.28515625" style="1" customWidth="1"/>
    <col min="13828" max="13830" width="15.85546875" style="1" customWidth="1"/>
    <col min="13831" max="13831" width="14.140625" style="1" customWidth="1"/>
    <col min="13832" max="13832" width="8.7109375" style="1"/>
    <col min="13833" max="13833" width="10.42578125" style="1" bestFit="1" customWidth="1"/>
    <col min="13834" max="14080" width="8.7109375" style="1"/>
    <col min="14081" max="14081" width="5.85546875" style="1" customWidth="1"/>
    <col min="14082" max="14082" width="48.42578125" style="1" customWidth="1"/>
    <col min="14083" max="14083" width="17.28515625" style="1" customWidth="1"/>
    <col min="14084" max="14086" width="15.85546875" style="1" customWidth="1"/>
    <col min="14087" max="14087" width="14.140625" style="1" customWidth="1"/>
    <col min="14088" max="14088" width="8.7109375" style="1"/>
    <col min="14089" max="14089" width="10.42578125" style="1" bestFit="1" customWidth="1"/>
    <col min="14090" max="14336" width="8.7109375" style="1"/>
    <col min="14337" max="14337" width="5.85546875" style="1" customWidth="1"/>
    <col min="14338" max="14338" width="48.42578125" style="1" customWidth="1"/>
    <col min="14339" max="14339" width="17.28515625" style="1" customWidth="1"/>
    <col min="14340" max="14342" width="15.85546875" style="1" customWidth="1"/>
    <col min="14343" max="14343" width="14.140625" style="1" customWidth="1"/>
    <col min="14344" max="14344" width="8.7109375" style="1"/>
    <col min="14345" max="14345" width="10.42578125" style="1" bestFit="1" customWidth="1"/>
    <col min="14346" max="14592" width="8.7109375" style="1"/>
    <col min="14593" max="14593" width="5.85546875" style="1" customWidth="1"/>
    <col min="14594" max="14594" width="48.42578125" style="1" customWidth="1"/>
    <col min="14595" max="14595" width="17.28515625" style="1" customWidth="1"/>
    <col min="14596" max="14598" width="15.85546875" style="1" customWidth="1"/>
    <col min="14599" max="14599" width="14.140625" style="1" customWidth="1"/>
    <col min="14600" max="14600" width="8.7109375" style="1"/>
    <col min="14601" max="14601" width="10.42578125" style="1" bestFit="1" customWidth="1"/>
    <col min="14602" max="14848" width="8.7109375" style="1"/>
    <col min="14849" max="14849" width="5.85546875" style="1" customWidth="1"/>
    <col min="14850" max="14850" width="48.42578125" style="1" customWidth="1"/>
    <col min="14851" max="14851" width="17.28515625" style="1" customWidth="1"/>
    <col min="14852" max="14854" width="15.85546875" style="1" customWidth="1"/>
    <col min="14855" max="14855" width="14.140625" style="1" customWidth="1"/>
    <col min="14856" max="14856" width="8.7109375" style="1"/>
    <col min="14857" max="14857" width="10.42578125" style="1" bestFit="1" customWidth="1"/>
    <col min="14858" max="15104" width="8.7109375" style="1"/>
    <col min="15105" max="15105" width="5.85546875" style="1" customWidth="1"/>
    <col min="15106" max="15106" width="48.42578125" style="1" customWidth="1"/>
    <col min="15107" max="15107" width="17.28515625" style="1" customWidth="1"/>
    <col min="15108" max="15110" width="15.85546875" style="1" customWidth="1"/>
    <col min="15111" max="15111" width="14.140625" style="1" customWidth="1"/>
    <col min="15112" max="15112" width="8.7109375" style="1"/>
    <col min="15113" max="15113" width="10.42578125" style="1" bestFit="1" customWidth="1"/>
    <col min="15114" max="15360" width="8.7109375" style="1"/>
    <col min="15361" max="15361" width="5.85546875" style="1" customWidth="1"/>
    <col min="15362" max="15362" width="48.42578125" style="1" customWidth="1"/>
    <col min="15363" max="15363" width="17.28515625" style="1" customWidth="1"/>
    <col min="15364" max="15366" width="15.85546875" style="1" customWidth="1"/>
    <col min="15367" max="15367" width="14.140625" style="1" customWidth="1"/>
    <col min="15368" max="15368" width="8.7109375" style="1"/>
    <col min="15369" max="15369" width="10.42578125" style="1" bestFit="1" customWidth="1"/>
    <col min="15370" max="15616" width="8.7109375" style="1"/>
    <col min="15617" max="15617" width="5.85546875" style="1" customWidth="1"/>
    <col min="15618" max="15618" width="48.42578125" style="1" customWidth="1"/>
    <col min="15619" max="15619" width="17.28515625" style="1" customWidth="1"/>
    <col min="15620" max="15622" width="15.85546875" style="1" customWidth="1"/>
    <col min="15623" max="15623" width="14.140625" style="1" customWidth="1"/>
    <col min="15624" max="15624" width="8.7109375" style="1"/>
    <col min="15625" max="15625" width="10.42578125" style="1" bestFit="1" customWidth="1"/>
    <col min="15626" max="15872" width="8.7109375" style="1"/>
    <col min="15873" max="15873" width="5.85546875" style="1" customWidth="1"/>
    <col min="15874" max="15874" width="48.42578125" style="1" customWidth="1"/>
    <col min="15875" max="15875" width="17.28515625" style="1" customWidth="1"/>
    <col min="15876" max="15878" width="15.85546875" style="1" customWidth="1"/>
    <col min="15879" max="15879" width="14.140625" style="1" customWidth="1"/>
    <col min="15880" max="15880" width="8.7109375" style="1"/>
    <col min="15881" max="15881" width="10.42578125" style="1" bestFit="1" customWidth="1"/>
    <col min="15882" max="16128" width="8.7109375" style="1"/>
    <col min="16129" max="16129" width="5.85546875" style="1" customWidth="1"/>
    <col min="16130" max="16130" width="48.42578125" style="1" customWidth="1"/>
    <col min="16131" max="16131" width="17.28515625" style="1" customWidth="1"/>
    <col min="16132" max="16134" width="15.85546875" style="1" customWidth="1"/>
    <col min="16135" max="16135" width="14.140625" style="1" customWidth="1"/>
    <col min="16136" max="16136" width="8.7109375" style="1"/>
    <col min="16137" max="16137" width="10.42578125" style="1" bestFit="1" customWidth="1"/>
    <col min="16138" max="16384" width="8.7109375" style="1"/>
  </cols>
  <sheetData>
    <row r="1" spans="1:14" s="11" customFormat="1" ht="39.6" customHeight="1" x14ac:dyDescent="0.3">
      <c r="A1" s="69" t="s">
        <v>7</v>
      </c>
      <c r="B1" s="70"/>
      <c r="C1" s="70"/>
      <c r="D1" s="70"/>
      <c r="E1" s="70"/>
      <c r="F1" s="71"/>
      <c r="G1" s="63"/>
      <c r="H1" s="10"/>
      <c r="I1" s="10"/>
    </row>
    <row r="2" spans="1:14" s="11" customFormat="1" ht="10.15" customHeight="1" x14ac:dyDescent="0.3">
      <c r="A2" s="57"/>
      <c r="B2" s="30"/>
      <c r="C2" s="30"/>
      <c r="D2" s="30"/>
      <c r="E2" s="30"/>
      <c r="F2" s="30"/>
      <c r="G2" s="30"/>
      <c r="H2" s="10"/>
      <c r="I2" s="10"/>
    </row>
    <row r="3" spans="1:14" ht="16.5" customHeight="1" x14ac:dyDescent="0.25">
      <c r="A3" s="58"/>
      <c r="B3" s="31"/>
      <c r="C3" s="32"/>
      <c r="D3" s="29"/>
      <c r="E3" s="32"/>
      <c r="F3" s="33" t="s">
        <v>0</v>
      </c>
      <c r="G3" s="33"/>
      <c r="H3" s="12"/>
      <c r="I3" s="12"/>
    </row>
    <row r="4" spans="1:14" ht="125.45" customHeight="1" x14ac:dyDescent="0.25">
      <c r="A4" s="59" t="s">
        <v>8</v>
      </c>
      <c r="B4" s="6" t="s">
        <v>2</v>
      </c>
      <c r="C4" s="6" t="s">
        <v>191</v>
      </c>
      <c r="D4" s="6" t="s">
        <v>192</v>
      </c>
      <c r="E4" s="6" t="s">
        <v>9</v>
      </c>
      <c r="F4" s="6" t="s">
        <v>10</v>
      </c>
      <c r="G4" s="32"/>
      <c r="H4" s="1"/>
      <c r="I4" s="1"/>
    </row>
    <row r="5" spans="1:14" ht="18" customHeight="1" x14ac:dyDescent="0.25">
      <c r="A5" s="59">
        <v>1</v>
      </c>
      <c r="B5" s="5">
        <v>2</v>
      </c>
      <c r="C5" s="13">
        <v>3</v>
      </c>
      <c r="D5" s="5">
        <v>4</v>
      </c>
      <c r="E5" s="5">
        <v>5</v>
      </c>
      <c r="F5" s="5">
        <v>6</v>
      </c>
      <c r="G5" s="66">
        <f>C6-G6</f>
        <v>21179.020909999999</v>
      </c>
      <c r="H5" s="12"/>
      <c r="I5" s="12"/>
    </row>
    <row r="6" spans="1:14" x14ac:dyDescent="0.25">
      <c r="A6" s="60" t="s">
        <v>77</v>
      </c>
      <c r="B6" s="25" t="s">
        <v>111</v>
      </c>
      <c r="C6" s="41">
        <v>21179.020909999999</v>
      </c>
      <c r="D6" s="41">
        <v>12790.69636</v>
      </c>
      <c r="E6" s="34">
        <f>C6+1903.3</f>
        <v>23082.320909999999</v>
      </c>
      <c r="F6" s="34">
        <f>E6/C6*100</f>
        <v>108.98672326774712</v>
      </c>
      <c r="G6" s="35">
        <f>SUM(G20:G32)</f>
        <v>0</v>
      </c>
      <c r="H6" s="26">
        <v>12947632</v>
      </c>
      <c r="I6" s="26">
        <v>9189779.8800000008</v>
      </c>
      <c r="J6" s="26">
        <v>13136892</v>
      </c>
      <c r="K6" s="1">
        <v>1000</v>
      </c>
      <c r="M6" s="41">
        <v>18696824.739999998</v>
      </c>
      <c r="N6" s="41">
        <v>11467119.310000001</v>
      </c>
    </row>
    <row r="7" spans="1:14" x14ac:dyDescent="0.25">
      <c r="A7" s="60" t="s">
        <v>11</v>
      </c>
      <c r="B7" s="42" t="s">
        <v>193</v>
      </c>
      <c r="C7" s="41">
        <v>4438.7992000000004</v>
      </c>
      <c r="D7" s="41">
        <v>3125.00353</v>
      </c>
      <c r="E7" s="34">
        <f t="shared" ref="E7:E32" si="0">C7</f>
        <v>4438.7992000000004</v>
      </c>
      <c r="F7" s="34">
        <f t="shared" ref="F7:F12" si="1">E7/C7*100</f>
        <v>100</v>
      </c>
      <c r="G7" s="35"/>
      <c r="H7" s="26">
        <v>4042388.93</v>
      </c>
      <c r="I7" s="26">
        <v>3254966.37</v>
      </c>
      <c r="J7" s="26">
        <v>4181628.93</v>
      </c>
      <c r="K7" s="1">
        <v>1000</v>
      </c>
      <c r="M7" s="37">
        <v>3771532.47</v>
      </c>
      <c r="N7" s="41">
        <v>2444678.77</v>
      </c>
    </row>
    <row r="8" spans="1:14" ht="22.5" x14ac:dyDescent="0.25">
      <c r="A8" s="60" t="s">
        <v>12</v>
      </c>
      <c r="B8" s="42" t="s">
        <v>13</v>
      </c>
      <c r="C8" s="41">
        <v>672.02700000000004</v>
      </c>
      <c r="D8" s="41">
        <v>439.51492999999999</v>
      </c>
      <c r="E8" s="34">
        <f t="shared" si="0"/>
        <v>672.02700000000004</v>
      </c>
      <c r="F8" s="34">
        <f t="shared" si="1"/>
        <v>100</v>
      </c>
      <c r="G8" s="21"/>
      <c r="H8" s="26">
        <v>627700</v>
      </c>
      <c r="I8" s="26">
        <v>476552.39</v>
      </c>
      <c r="J8" s="26">
        <v>627700</v>
      </c>
      <c r="K8" s="1">
        <v>1000</v>
      </c>
      <c r="M8" s="37">
        <v>597700</v>
      </c>
      <c r="N8" s="41">
        <v>437524.59</v>
      </c>
    </row>
    <row r="9" spans="1:14" ht="33.75" x14ac:dyDescent="0.25">
      <c r="A9" s="60" t="s">
        <v>14</v>
      </c>
      <c r="B9" s="42" t="s">
        <v>194</v>
      </c>
      <c r="C9" s="41">
        <v>3522.4381600000002</v>
      </c>
      <c r="D9" s="41">
        <v>2534.83788</v>
      </c>
      <c r="E9" s="34">
        <f t="shared" si="0"/>
        <v>3522.4381600000002</v>
      </c>
      <c r="F9" s="34">
        <f t="shared" si="1"/>
        <v>100</v>
      </c>
      <c r="G9" s="32"/>
      <c r="H9" s="26">
        <v>2953073.45</v>
      </c>
      <c r="I9" s="26">
        <v>2413887.5299999998</v>
      </c>
      <c r="J9" s="26">
        <v>3072313.45</v>
      </c>
      <c r="K9" s="1">
        <v>1000</v>
      </c>
      <c r="M9" s="37">
        <v>2909675.27</v>
      </c>
      <c r="N9" s="41">
        <v>1903226.84</v>
      </c>
    </row>
    <row r="10" spans="1:14" ht="23.25" customHeight="1" x14ac:dyDescent="0.25">
      <c r="A10" s="60" t="s">
        <v>15</v>
      </c>
      <c r="B10" s="42" t="s">
        <v>16</v>
      </c>
      <c r="C10" s="41">
        <v>49.815449999999998</v>
      </c>
      <c r="D10" s="41">
        <v>33.210300000000004</v>
      </c>
      <c r="E10" s="34">
        <f t="shared" si="0"/>
        <v>49.815449999999998</v>
      </c>
      <c r="F10" s="34">
        <f t="shared" si="1"/>
        <v>100</v>
      </c>
      <c r="H10" s="26">
        <v>33286.949999999997</v>
      </c>
      <c r="I10" s="26">
        <v>16643.46</v>
      </c>
      <c r="J10" s="26">
        <v>33286.949999999997</v>
      </c>
      <c r="K10" s="1">
        <v>1000</v>
      </c>
      <c r="M10" s="37">
        <v>30697.08</v>
      </c>
      <c r="N10" s="41">
        <v>17906.63</v>
      </c>
    </row>
    <row r="11" spans="1:14" ht="14.25" customHeight="1" x14ac:dyDescent="0.25">
      <c r="A11" s="60" t="s">
        <v>17</v>
      </c>
      <c r="B11" s="42" t="s">
        <v>18</v>
      </c>
      <c r="C11" s="41">
        <v>15</v>
      </c>
      <c r="D11" s="41">
        <v>0</v>
      </c>
      <c r="E11" s="34">
        <f t="shared" si="0"/>
        <v>15</v>
      </c>
      <c r="F11" s="34">
        <f t="shared" si="1"/>
        <v>100</v>
      </c>
      <c r="H11" s="26">
        <v>15000</v>
      </c>
      <c r="I11" s="26">
        <v>0</v>
      </c>
      <c r="J11" s="26">
        <v>15000</v>
      </c>
      <c r="K11" s="1">
        <v>1000</v>
      </c>
      <c r="M11" s="37">
        <v>15000</v>
      </c>
      <c r="N11" s="41">
        <v>0</v>
      </c>
    </row>
    <row r="12" spans="1:14" x14ac:dyDescent="0.25">
      <c r="A12" s="60" t="s">
        <v>19</v>
      </c>
      <c r="B12" s="42" t="s">
        <v>20</v>
      </c>
      <c r="C12" s="41">
        <v>179.51858999999999</v>
      </c>
      <c r="D12" s="41">
        <v>117.44042</v>
      </c>
      <c r="E12" s="34">
        <f>C12</f>
        <v>179.51858999999999</v>
      </c>
      <c r="F12" s="34">
        <f t="shared" si="1"/>
        <v>100</v>
      </c>
      <c r="H12" s="26">
        <v>307728.53000000003</v>
      </c>
      <c r="I12" s="26">
        <v>242282.99</v>
      </c>
      <c r="J12" s="26">
        <v>327728.53000000003</v>
      </c>
      <c r="K12" s="1">
        <v>1000</v>
      </c>
      <c r="M12" s="37">
        <v>218460.12</v>
      </c>
      <c r="N12" s="41">
        <v>86020.71</v>
      </c>
    </row>
    <row r="13" spans="1:14" ht="15" customHeight="1" x14ac:dyDescent="0.25">
      <c r="A13" s="60" t="s">
        <v>21</v>
      </c>
      <c r="B13" s="42" t="s">
        <v>195</v>
      </c>
      <c r="C13" s="41">
        <v>296.60000000000002</v>
      </c>
      <c r="D13" s="41">
        <v>173.18042000000003</v>
      </c>
      <c r="E13" s="34">
        <f t="shared" si="0"/>
        <v>296.60000000000002</v>
      </c>
      <c r="F13" s="34">
        <f t="shared" ref="F13" si="2">E13/C13*100</f>
        <v>100</v>
      </c>
      <c r="H13" s="26">
        <v>221700</v>
      </c>
      <c r="I13" s="26">
        <v>156850.76999999999</v>
      </c>
      <c r="J13" s="26">
        <v>221700</v>
      </c>
      <c r="K13" s="1">
        <v>1000</v>
      </c>
      <c r="M13" s="37">
        <v>245300</v>
      </c>
      <c r="N13" s="41">
        <v>157192.66</v>
      </c>
    </row>
    <row r="14" spans="1:14" x14ac:dyDescent="0.25">
      <c r="A14" s="60" t="s">
        <v>22</v>
      </c>
      <c r="B14" s="42" t="s">
        <v>23</v>
      </c>
      <c r="C14" s="41">
        <v>296.60000000000002</v>
      </c>
      <c r="D14" s="41">
        <v>173.18042000000003</v>
      </c>
      <c r="E14" s="34">
        <f t="shared" si="0"/>
        <v>296.60000000000002</v>
      </c>
      <c r="F14" s="34">
        <f>E14/C14*100</f>
        <v>100</v>
      </c>
      <c r="H14" s="26">
        <v>221700</v>
      </c>
      <c r="I14" s="26">
        <v>156850.76999999999</v>
      </c>
      <c r="J14" s="26">
        <v>221700</v>
      </c>
      <c r="K14" s="1">
        <v>1000</v>
      </c>
      <c r="M14" s="37">
        <v>245300</v>
      </c>
      <c r="N14" s="41">
        <v>157192.66</v>
      </c>
    </row>
    <row r="15" spans="1:14" x14ac:dyDescent="0.25">
      <c r="A15" s="60" t="s">
        <v>24</v>
      </c>
      <c r="B15" s="42" t="s">
        <v>196</v>
      </c>
      <c r="C15" s="41">
        <v>67</v>
      </c>
      <c r="D15" s="41">
        <v>42.5</v>
      </c>
      <c r="E15" s="34">
        <f t="shared" si="0"/>
        <v>67</v>
      </c>
      <c r="F15" s="34">
        <f t="shared" ref="F15:F16" si="3">E15/C15*100</f>
        <v>100</v>
      </c>
      <c r="H15" s="26">
        <v>101240</v>
      </c>
      <c r="I15" s="26">
        <v>56500</v>
      </c>
      <c r="J15" s="26">
        <v>80000</v>
      </c>
      <c r="K15" s="1">
        <v>1000</v>
      </c>
      <c r="M15" s="37">
        <v>67000</v>
      </c>
      <c r="N15" s="41">
        <v>43589</v>
      </c>
    </row>
    <row r="16" spans="1:14" ht="22.5" x14ac:dyDescent="0.25">
      <c r="A16" s="60" t="s">
        <v>123</v>
      </c>
      <c r="B16" s="42" t="s">
        <v>197</v>
      </c>
      <c r="C16" s="41">
        <v>3</v>
      </c>
      <c r="D16" s="41">
        <v>0</v>
      </c>
      <c r="E16" s="34">
        <f t="shared" si="0"/>
        <v>3</v>
      </c>
      <c r="F16" s="34">
        <f t="shared" si="3"/>
        <v>100</v>
      </c>
      <c r="H16" s="26">
        <v>101240</v>
      </c>
      <c r="I16" s="26">
        <v>56500</v>
      </c>
      <c r="J16" s="26">
        <v>80000</v>
      </c>
      <c r="K16" s="1">
        <v>1000</v>
      </c>
      <c r="M16" s="37">
        <v>3000</v>
      </c>
      <c r="N16" s="41">
        <v>0</v>
      </c>
    </row>
    <row r="17" spans="1:14" ht="22.5" x14ac:dyDescent="0.25">
      <c r="A17" s="60" t="s">
        <v>25</v>
      </c>
      <c r="B17" s="42" t="s">
        <v>26</v>
      </c>
      <c r="C17" s="41">
        <v>64</v>
      </c>
      <c r="D17" s="41">
        <v>42.5</v>
      </c>
      <c r="E17" s="34">
        <f t="shared" si="0"/>
        <v>64</v>
      </c>
      <c r="F17" s="34">
        <f t="shared" ref="F17:F19" si="4">E17/C17*100</f>
        <v>100</v>
      </c>
      <c r="H17" s="26">
        <v>1492300</v>
      </c>
      <c r="I17" s="26">
        <v>424372.67</v>
      </c>
      <c r="J17" s="26">
        <v>1492300</v>
      </c>
      <c r="K17" s="1">
        <v>1000</v>
      </c>
      <c r="M17" s="37">
        <v>64000</v>
      </c>
      <c r="N17" s="41">
        <v>43589</v>
      </c>
    </row>
    <row r="18" spans="1:14" x14ac:dyDescent="0.25">
      <c r="A18" s="60" t="s">
        <v>27</v>
      </c>
      <c r="B18" s="42" t="s">
        <v>198</v>
      </c>
      <c r="C18" s="41">
        <v>4902.9889999999996</v>
      </c>
      <c r="D18" s="41">
        <v>4860.1591200000003</v>
      </c>
      <c r="E18" s="34">
        <f t="shared" si="0"/>
        <v>4902.9889999999996</v>
      </c>
      <c r="F18" s="34">
        <f t="shared" si="4"/>
        <v>100</v>
      </c>
      <c r="G18" s="47"/>
      <c r="H18" s="26">
        <v>1340000</v>
      </c>
      <c r="I18" s="26">
        <v>295553.77</v>
      </c>
      <c r="J18" s="26">
        <v>1340000</v>
      </c>
      <c r="K18" s="1">
        <v>1000</v>
      </c>
      <c r="M18" s="37">
        <v>8216743.2000000002</v>
      </c>
      <c r="N18" s="41">
        <v>4937361.54</v>
      </c>
    </row>
    <row r="19" spans="1:14" x14ac:dyDescent="0.25">
      <c r="A19" s="60" t="s">
        <v>28</v>
      </c>
      <c r="B19" s="42" t="s">
        <v>29</v>
      </c>
      <c r="C19" s="41">
        <v>4711.12</v>
      </c>
      <c r="D19" s="41">
        <v>4708.8737000000001</v>
      </c>
      <c r="E19" s="34">
        <f t="shared" si="0"/>
        <v>4711.12</v>
      </c>
      <c r="F19" s="34">
        <f t="shared" si="4"/>
        <v>100</v>
      </c>
      <c r="H19" s="26">
        <v>149800</v>
      </c>
      <c r="I19" s="26">
        <v>128818.9</v>
      </c>
      <c r="J19" s="26">
        <v>149800</v>
      </c>
      <c r="K19" s="1">
        <v>1000</v>
      </c>
      <c r="M19" s="37">
        <v>8007623.2000000002</v>
      </c>
      <c r="N19" s="41">
        <v>4772106.2</v>
      </c>
    </row>
    <row r="20" spans="1:14" x14ac:dyDescent="0.25">
      <c r="A20" s="60" t="s">
        <v>30</v>
      </c>
      <c r="B20" s="42" t="s">
        <v>31</v>
      </c>
      <c r="C20" s="41">
        <v>189.369</v>
      </c>
      <c r="D20" s="41">
        <v>151.28542000000002</v>
      </c>
      <c r="E20" s="34">
        <f t="shared" si="0"/>
        <v>189.369</v>
      </c>
      <c r="F20" s="34">
        <f t="shared" ref="F20:F23" si="5">E20/C20*100</f>
        <v>100</v>
      </c>
      <c r="H20" s="26">
        <v>2500</v>
      </c>
      <c r="I20" s="26">
        <v>0</v>
      </c>
      <c r="J20" s="26">
        <v>2500</v>
      </c>
      <c r="K20" s="1">
        <v>1000</v>
      </c>
      <c r="M20" s="37">
        <v>180620</v>
      </c>
      <c r="N20" s="41">
        <v>139255.34</v>
      </c>
    </row>
    <row r="21" spans="1:14" x14ac:dyDescent="0.25">
      <c r="A21" s="60" t="s">
        <v>32</v>
      </c>
      <c r="B21" s="42" t="s">
        <v>33</v>
      </c>
      <c r="C21" s="41">
        <v>2.5</v>
      </c>
      <c r="D21" s="41">
        <v>0</v>
      </c>
      <c r="E21" s="34">
        <f t="shared" si="0"/>
        <v>2.5</v>
      </c>
      <c r="F21" s="34">
        <f t="shared" si="5"/>
        <v>100</v>
      </c>
      <c r="H21" s="26">
        <v>1519203.07</v>
      </c>
      <c r="I21" s="26">
        <v>1475978.51</v>
      </c>
      <c r="J21" s="26">
        <v>1590463.07</v>
      </c>
      <c r="K21" s="1">
        <v>1000</v>
      </c>
      <c r="M21" s="37">
        <v>2500</v>
      </c>
      <c r="N21" s="41">
        <v>0</v>
      </c>
    </row>
    <row r="22" spans="1:14" x14ac:dyDescent="0.25">
      <c r="A22" s="60" t="s">
        <v>34</v>
      </c>
      <c r="B22" s="42" t="s">
        <v>199</v>
      </c>
      <c r="C22" s="41">
        <v>7186.9967100000003</v>
      </c>
      <c r="D22" s="41">
        <v>1877.0532900000001</v>
      </c>
      <c r="E22" s="34">
        <f t="shared" si="0"/>
        <v>7186.9967100000003</v>
      </c>
      <c r="F22" s="34">
        <f t="shared" si="5"/>
        <v>100</v>
      </c>
      <c r="H22" s="26">
        <v>1218003.07</v>
      </c>
      <c r="I22" s="26">
        <v>1212354.78</v>
      </c>
      <c r="J22" s="26">
        <v>1218003.07</v>
      </c>
      <c r="K22" s="1">
        <v>1000</v>
      </c>
      <c r="M22" s="37">
        <v>697197.27</v>
      </c>
      <c r="N22" s="41">
        <v>375911.98</v>
      </c>
    </row>
    <row r="23" spans="1:14" x14ac:dyDescent="0.25">
      <c r="A23" s="60" t="s">
        <v>35</v>
      </c>
      <c r="B23" s="42" t="s">
        <v>36</v>
      </c>
      <c r="C23" s="41">
        <v>5541.6639100000002</v>
      </c>
      <c r="D23" s="41">
        <v>392.14006999999998</v>
      </c>
      <c r="E23" s="34">
        <f t="shared" si="0"/>
        <v>5541.6639100000002</v>
      </c>
      <c r="F23" s="34">
        <f t="shared" si="5"/>
        <v>100</v>
      </c>
      <c r="G23" s="56">
        <f>C23-E23</f>
        <v>0</v>
      </c>
      <c r="H23" s="26">
        <v>301200</v>
      </c>
      <c r="I23" s="26">
        <v>263623.73</v>
      </c>
      <c r="J23" s="26">
        <v>372460</v>
      </c>
      <c r="K23" s="1">
        <v>1000</v>
      </c>
      <c r="M23" s="37">
        <v>127022</v>
      </c>
      <c r="N23" s="41">
        <v>109724.16</v>
      </c>
    </row>
    <row r="24" spans="1:14" x14ac:dyDescent="0.25">
      <c r="A24" s="60" t="s">
        <v>37</v>
      </c>
      <c r="B24" s="42" t="s">
        <v>38</v>
      </c>
      <c r="C24" s="41">
        <v>1645.3328000000001</v>
      </c>
      <c r="D24" s="41">
        <v>1484.9132199999999</v>
      </c>
      <c r="E24" s="34">
        <f t="shared" si="0"/>
        <v>1645.3328000000001</v>
      </c>
      <c r="F24" s="34">
        <f t="shared" ref="F24:F26" si="6">E24/C24*100</f>
        <v>100</v>
      </c>
      <c r="H24" s="26">
        <v>30000</v>
      </c>
      <c r="I24" s="26">
        <v>29931.56</v>
      </c>
      <c r="J24" s="26">
        <v>30000</v>
      </c>
      <c r="K24" s="1">
        <v>1000</v>
      </c>
      <c r="M24" s="37">
        <v>570175.27</v>
      </c>
      <c r="N24" s="41">
        <v>266187.82</v>
      </c>
    </row>
    <row r="25" spans="1:14" x14ac:dyDescent="0.25">
      <c r="A25" s="60" t="s">
        <v>39</v>
      </c>
      <c r="B25" s="42" t="s">
        <v>200</v>
      </c>
      <c r="C25" s="41">
        <v>21.148</v>
      </c>
      <c r="D25" s="41">
        <v>1.7</v>
      </c>
      <c r="E25" s="34">
        <f t="shared" si="0"/>
        <v>21.148</v>
      </c>
      <c r="F25" s="34">
        <f t="shared" si="6"/>
        <v>100</v>
      </c>
      <c r="H25" s="26">
        <v>5492000</v>
      </c>
      <c r="I25" s="26">
        <v>3754000</v>
      </c>
      <c r="J25" s="26">
        <v>5492000</v>
      </c>
      <c r="K25" s="1">
        <v>1000</v>
      </c>
      <c r="M25" s="37">
        <v>24156</v>
      </c>
      <c r="N25" s="41">
        <v>23355.18</v>
      </c>
    </row>
    <row r="26" spans="1:14" x14ac:dyDescent="0.25">
      <c r="A26" s="60" t="s">
        <v>124</v>
      </c>
      <c r="B26" s="42" t="s">
        <v>122</v>
      </c>
      <c r="C26" s="41">
        <v>21.148</v>
      </c>
      <c r="D26" s="41">
        <v>1.7</v>
      </c>
      <c r="E26" s="34">
        <f t="shared" si="0"/>
        <v>21.148</v>
      </c>
      <c r="F26" s="34">
        <f t="shared" si="6"/>
        <v>100</v>
      </c>
      <c r="H26" s="26">
        <v>5492000</v>
      </c>
      <c r="I26" s="26">
        <v>3754000</v>
      </c>
      <c r="J26" s="26">
        <v>5492000</v>
      </c>
      <c r="K26" s="1">
        <v>1000</v>
      </c>
      <c r="M26" s="37">
        <v>24156</v>
      </c>
      <c r="N26" s="41">
        <v>23355.18</v>
      </c>
    </row>
    <row r="27" spans="1:14" x14ac:dyDescent="0.25">
      <c r="A27" s="60" t="s">
        <v>40</v>
      </c>
      <c r="B27" s="42" t="s">
        <v>201</v>
      </c>
      <c r="C27" s="41">
        <v>4240.4049999999997</v>
      </c>
      <c r="D27" s="41">
        <v>2707.1</v>
      </c>
      <c r="E27" s="34">
        <f>C27+1903.3</f>
        <v>6143.7049999999999</v>
      </c>
      <c r="F27" s="34">
        <f t="shared" ref="F27:F32" si="7">E27/C27*100</f>
        <v>144.88486359203898</v>
      </c>
      <c r="H27" s="26">
        <v>48800</v>
      </c>
      <c r="I27" s="26">
        <v>37180</v>
      </c>
      <c r="J27" s="26">
        <v>48800</v>
      </c>
      <c r="K27" s="1">
        <v>1000</v>
      </c>
      <c r="M27" s="37">
        <v>5611250.7999999998</v>
      </c>
      <c r="N27" s="41">
        <v>3444000</v>
      </c>
    </row>
    <row r="28" spans="1:14" x14ac:dyDescent="0.25">
      <c r="A28" s="61" t="s">
        <v>41</v>
      </c>
      <c r="B28" s="42" t="s">
        <v>42</v>
      </c>
      <c r="C28" s="41">
        <v>4240.4049999999997</v>
      </c>
      <c r="D28" s="41">
        <v>2707.1</v>
      </c>
      <c r="E28" s="34">
        <f>C28+1903.3</f>
        <v>6143.7049999999999</v>
      </c>
      <c r="F28" s="39">
        <f>E28/C28*100</f>
        <v>144.88486359203898</v>
      </c>
      <c r="H28" s="26">
        <v>48800</v>
      </c>
      <c r="I28" s="26">
        <v>37180</v>
      </c>
      <c r="J28" s="26">
        <v>48800</v>
      </c>
      <c r="K28" s="1">
        <v>1000</v>
      </c>
      <c r="M28" s="37">
        <v>5611250.7999999998</v>
      </c>
      <c r="N28" s="41">
        <v>3444000</v>
      </c>
    </row>
    <row r="29" spans="1:14" x14ac:dyDescent="0.25">
      <c r="A29" s="60" t="s">
        <v>43</v>
      </c>
      <c r="B29" s="42" t="s">
        <v>202</v>
      </c>
      <c r="C29" s="41">
        <v>24</v>
      </c>
      <c r="D29" s="41">
        <v>4</v>
      </c>
      <c r="E29" s="34">
        <f t="shared" si="0"/>
        <v>24</v>
      </c>
      <c r="F29" s="39">
        <f t="shared" si="7"/>
        <v>100</v>
      </c>
      <c r="M29" s="40">
        <v>28995</v>
      </c>
      <c r="N29" s="41">
        <v>24323</v>
      </c>
    </row>
    <row r="30" spans="1:14" ht="18" customHeight="1" x14ac:dyDescent="0.25">
      <c r="A30" s="60" t="s">
        <v>44</v>
      </c>
      <c r="B30" s="42" t="s">
        <v>45</v>
      </c>
      <c r="C30" s="41">
        <v>24</v>
      </c>
      <c r="D30" s="41">
        <v>4</v>
      </c>
      <c r="E30" s="34">
        <f t="shared" si="0"/>
        <v>24</v>
      </c>
      <c r="F30" s="39">
        <f t="shared" si="7"/>
        <v>100</v>
      </c>
      <c r="M30" s="40">
        <v>28995</v>
      </c>
      <c r="N30" s="41">
        <v>24323</v>
      </c>
    </row>
    <row r="31" spans="1:14" x14ac:dyDescent="0.25">
      <c r="A31" s="58" t="s">
        <v>125</v>
      </c>
      <c r="B31" s="42" t="s">
        <v>203</v>
      </c>
      <c r="C31" s="41">
        <v>1.083</v>
      </c>
      <c r="D31" s="41">
        <v>0</v>
      </c>
      <c r="E31" s="34">
        <f t="shared" si="0"/>
        <v>1.083</v>
      </c>
      <c r="F31" s="39">
        <f t="shared" si="7"/>
        <v>100</v>
      </c>
      <c r="M31" s="40">
        <v>34650</v>
      </c>
      <c r="N31" s="41">
        <v>16707.18</v>
      </c>
    </row>
    <row r="32" spans="1:14" ht="22.5" x14ac:dyDescent="0.25">
      <c r="A32" s="58" t="s">
        <v>121</v>
      </c>
      <c r="B32" s="42" t="s">
        <v>120</v>
      </c>
      <c r="C32" s="41">
        <v>1.083</v>
      </c>
      <c r="D32" s="41">
        <v>0</v>
      </c>
      <c r="E32" s="34">
        <f t="shared" si="0"/>
        <v>1.083</v>
      </c>
      <c r="F32" s="39">
        <f t="shared" si="7"/>
        <v>100</v>
      </c>
      <c r="G32" s="56">
        <f>C32-E32</f>
        <v>0</v>
      </c>
      <c r="M32" s="40">
        <v>34650</v>
      </c>
      <c r="N32" s="41">
        <v>16707.18</v>
      </c>
    </row>
  </sheetData>
  <autoFilter ref="A5:WVQ28"/>
  <mergeCells count="1">
    <mergeCell ref="A1:F1"/>
  </mergeCells>
  <pageMargins left="0.78740157480314965" right="0.74803149606299213" top="1.1417322834645669" bottom="0.35433070866141736" header="0" footer="0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K32"/>
  <sheetViews>
    <sheetView tabSelected="1" view="pageBreakPreview" topLeftCell="A25" zoomScale="90" zoomScaleNormal="100" zoomScaleSheetLayoutView="90" workbookViewId="0">
      <pane xSplit="2" topLeftCell="C1" activePane="topRight" state="frozen"/>
      <selection activeCell="C8" sqref="C8"/>
      <selection pane="topRight" activeCell="F10" sqref="F10:F13"/>
    </sheetView>
  </sheetViews>
  <sheetFormatPr defaultColWidth="8.7109375" defaultRowHeight="15.75" x14ac:dyDescent="0.25"/>
  <cols>
    <col min="1" max="1" width="28.5703125" style="1" customWidth="1"/>
    <col min="2" max="2" width="51.7109375" style="8" customWidth="1"/>
    <col min="3" max="3" width="16.28515625" style="3" customWidth="1"/>
    <col min="4" max="5" width="14.7109375" style="1" customWidth="1"/>
    <col min="6" max="6" width="14.42578125" style="1" customWidth="1"/>
    <col min="7" max="7" width="15.7109375" style="1" hidden="1" customWidth="1"/>
    <col min="8" max="8" width="14.7109375" style="1" hidden="1" customWidth="1"/>
    <col min="9" max="9" width="19.5703125" style="1" hidden="1" customWidth="1"/>
    <col min="10" max="10" width="27.5703125" style="1" customWidth="1"/>
    <col min="11" max="16384" width="8.7109375" style="1"/>
  </cols>
  <sheetData>
    <row r="1" spans="1:10" ht="38.450000000000003" customHeight="1" x14ac:dyDescent="0.25">
      <c r="A1" s="72" t="s">
        <v>46</v>
      </c>
      <c r="B1" s="72"/>
      <c r="C1" s="72"/>
      <c r="D1" s="72"/>
      <c r="E1" s="72"/>
      <c r="F1" s="72"/>
    </row>
    <row r="2" spans="1:10" ht="16.5" customHeight="1" x14ac:dyDescent="0.25">
      <c r="B2" s="2"/>
      <c r="F2" s="4" t="s">
        <v>0</v>
      </c>
    </row>
    <row r="3" spans="1:10" ht="124.9" customHeight="1" x14ac:dyDescent="0.25">
      <c r="A3" s="5" t="s">
        <v>8</v>
      </c>
      <c r="B3" s="6" t="s">
        <v>2</v>
      </c>
      <c r="C3" s="6" t="s">
        <v>162</v>
      </c>
      <c r="D3" s="6" t="s">
        <v>163</v>
      </c>
      <c r="E3" s="6" t="s">
        <v>3</v>
      </c>
      <c r="F3" s="6" t="s">
        <v>4</v>
      </c>
    </row>
    <row r="4" spans="1:10" ht="13.1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</row>
    <row r="5" spans="1:10" ht="13.9" hidden="1" customHeight="1" x14ac:dyDescent="0.25">
      <c r="A5" s="7"/>
      <c r="B5" s="7"/>
      <c r="C5" s="16" t="e">
        <f>#REF!-#REF!</f>
        <v>#REF!</v>
      </c>
      <c r="D5" s="16" t="e">
        <f>#REF!-#REF!</f>
        <v>#REF!</v>
      </c>
      <c r="E5" s="16" t="e">
        <f>#REF!-#REF!</f>
        <v>#REF!</v>
      </c>
      <c r="F5" s="7"/>
    </row>
    <row r="6" spans="1:10" x14ac:dyDescent="0.25">
      <c r="A6" s="44" t="s">
        <v>77</v>
      </c>
      <c r="B6" s="42" t="s">
        <v>113</v>
      </c>
      <c r="C6" s="52">
        <v>230.17</v>
      </c>
      <c r="D6" s="52">
        <f>D8</f>
        <v>-57.399999999999977</v>
      </c>
      <c r="E6" s="24">
        <v>297.3</v>
      </c>
      <c r="F6" s="21">
        <f t="shared" ref="F6:F13" si="0">E6/C6*100</f>
        <v>129.16539948733546</v>
      </c>
      <c r="G6" s="41">
        <v>395664.92</v>
      </c>
      <c r="H6" s="41">
        <v>-866528.68</v>
      </c>
      <c r="I6" s="37">
        <v>1386430.91</v>
      </c>
      <c r="J6" s="1">
        <v>1000</v>
      </c>
    </row>
    <row r="7" spans="1:10" x14ac:dyDescent="0.25">
      <c r="A7" s="45"/>
      <c r="B7" s="43" t="s">
        <v>106</v>
      </c>
      <c r="C7" s="52">
        <f t="shared" ref="C7:C21" si="1">G7/J7</f>
        <v>0</v>
      </c>
      <c r="D7" s="52">
        <f t="shared" ref="D7:D21" si="2">H7/J7</f>
        <v>0</v>
      </c>
      <c r="E7" s="24">
        <f t="shared" ref="E7:E23" si="3">C7</f>
        <v>0</v>
      </c>
      <c r="F7" s="21">
        <v>0</v>
      </c>
      <c r="G7" s="46"/>
      <c r="H7" s="46"/>
      <c r="I7" s="38"/>
      <c r="J7" s="1">
        <v>1000</v>
      </c>
    </row>
    <row r="8" spans="1:10" ht="33" customHeight="1" x14ac:dyDescent="0.25">
      <c r="A8" s="44" t="s">
        <v>77</v>
      </c>
      <c r="B8" s="42" t="s">
        <v>114</v>
      </c>
      <c r="C8" s="52">
        <v>230.17</v>
      </c>
      <c r="D8" s="52">
        <f>-877.4+820</f>
        <v>-57.399999999999977</v>
      </c>
      <c r="E8" s="24">
        <v>297.3</v>
      </c>
      <c r="F8" s="21">
        <f t="shared" si="0"/>
        <v>129.16539948733546</v>
      </c>
      <c r="G8" s="41">
        <v>40000</v>
      </c>
      <c r="H8" s="41">
        <v>-660000</v>
      </c>
      <c r="I8" s="37" t="s">
        <v>112</v>
      </c>
      <c r="J8" s="1">
        <v>1000</v>
      </c>
    </row>
    <row r="9" spans="1:10" x14ac:dyDescent="0.25">
      <c r="A9" s="45"/>
      <c r="B9" s="43" t="s">
        <v>115</v>
      </c>
      <c r="C9" s="52">
        <f t="shared" si="1"/>
        <v>0</v>
      </c>
      <c r="D9" s="52">
        <f t="shared" si="2"/>
        <v>0</v>
      </c>
      <c r="E9" s="24">
        <f t="shared" si="3"/>
        <v>0</v>
      </c>
      <c r="F9" s="21">
        <v>0</v>
      </c>
      <c r="G9" s="46"/>
      <c r="H9" s="46"/>
      <c r="I9" s="36"/>
      <c r="J9" s="1">
        <v>1000</v>
      </c>
    </row>
    <row r="10" spans="1:10" ht="27.75" customHeight="1" x14ac:dyDescent="0.25">
      <c r="A10" s="51" t="s">
        <v>137</v>
      </c>
      <c r="B10" s="42" t="s">
        <v>130</v>
      </c>
      <c r="C10" s="52">
        <v>0</v>
      </c>
      <c r="D10" s="52">
        <v>0</v>
      </c>
      <c r="E10" s="24">
        <f t="shared" si="3"/>
        <v>0</v>
      </c>
      <c r="F10" s="21"/>
      <c r="G10" s="41">
        <v>700000</v>
      </c>
      <c r="H10" s="41" t="s">
        <v>112</v>
      </c>
      <c r="I10" s="37" t="s">
        <v>112</v>
      </c>
      <c r="J10" s="1">
        <v>1000</v>
      </c>
    </row>
    <row r="11" spans="1:10" ht="27.75" customHeight="1" x14ac:dyDescent="0.25">
      <c r="A11" s="51" t="s">
        <v>153</v>
      </c>
      <c r="B11" s="42" t="s">
        <v>131</v>
      </c>
      <c r="C11" s="52">
        <v>0</v>
      </c>
      <c r="D11" s="52">
        <f t="shared" si="2"/>
        <v>0</v>
      </c>
      <c r="E11" s="24">
        <f t="shared" si="3"/>
        <v>0</v>
      </c>
      <c r="F11" s="21"/>
      <c r="G11" s="41">
        <v>700000</v>
      </c>
      <c r="H11" s="41" t="s">
        <v>112</v>
      </c>
      <c r="I11" s="37" t="s">
        <v>112</v>
      </c>
      <c r="J11" s="1">
        <v>1000</v>
      </c>
    </row>
    <row r="12" spans="1:10" ht="27.75" customHeight="1" x14ac:dyDescent="0.25">
      <c r="A12" s="51" t="s">
        <v>154</v>
      </c>
      <c r="B12" s="42" t="s">
        <v>155</v>
      </c>
      <c r="C12" s="52">
        <v>0</v>
      </c>
      <c r="D12" s="52">
        <v>0</v>
      </c>
      <c r="E12" s="24">
        <f t="shared" si="3"/>
        <v>0</v>
      </c>
      <c r="F12" s="21"/>
      <c r="G12" s="41">
        <v>-660000</v>
      </c>
      <c r="H12" s="41" t="s">
        <v>112</v>
      </c>
      <c r="I12" s="36"/>
      <c r="J12" s="1">
        <v>1000</v>
      </c>
    </row>
    <row r="13" spans="1:10" ht="27.75" customHeight="1" x14ac:dyDescent="0.25">
      <c r="A13" s="51" t="s">
        <v>156</v>
      </c>
      <c r="B13" s="42" t="s">
        <v>155</v>
      </c>
      <c r="C13" s="52">
        <v>0</v>
      </c>
      <c r="D13" s="52">
        <v>0</v>
      </c>
      <c r="E13" s="24">
        <f t="shared" si="3"/>
        <v>0</v>
      </c>
      <c r="F13" s="21"/>
      <c r="G13" s="41">
        <v>0</v>
      </c>
      <c r="H13" s="41">
        <v>660000</v>
      </c>
      <c r="I13" s="37" t="s">
        <v>112</v>
      </c>
      <c r="J13" s="1">
        <v>1000</v>
      </c>
    </row>
    <row r="14" spans="1:10" ht="27" customHeight="1" x14ac:dyDescent="0.25">
      <c r="A14" s="44" t="s">
        <v>138</v>
      </c>
      <c r="B14" s="42" t="s">
        <v>132</v>
      </c>
      <c r="C14" s="52">
        <v>820</v>
      </c>
      <c r="D14" s="52">
        <v>820</v>
      </c>
      <c r="E14" s="24">
        <f t="shared" si="3"/>
        <v>820</v>
      </c>
      <c r="F14" s="21"/>
      <c r="G14" s="41">
        <v>0</v>
      </c>
      <c r="H14" s="41">
        <v>660000</v>
      </c>
      <c r="I14" s="37">
        <v>1386430.91</v>
      </c>
      <c r="J14" s="1">
        <v>1000</v>
      </c>
    </row>
    <row r="15" spans="1:10" ht="33.6" customHeight="1" x14ac:dyDescent="0.25">
      <c r="A15" s="44" t="s">
        <v>139</v>
      </c>
      <c r="B15" s="42" t="s">
        <v>133</v>
      </c>
      <c r="C15" s="55">
        <v>820</v>
      </c>
      <c r="D15" s="55">
        <v>820</v>
      </c>
      <c r="E15" s="24">
        <f t="shared" si="3"/>
        <v>820</v>
      </c>
      <c r="F15" s="21"/>
      <c r="G15" s="41">
        <v>660000</v>
      </c>
      <c r="H15" s="41">
        <v>660000</v>
      </c>
      <c r="I15" s="37">
        <v>1386430.91</v>
      </c>
      <c r="J15" s="1">
        <v>1000</v>
      </c>
    </row>
    <row r="16" spans="1:10" ht="33" customHeight="1" x14ac:dyDescent="0.25">
      <c r="A16" s="44" t="s">
        <v>140</v>
      </c>
      <c r="B16" s="42" t="s">
        <v>134</v>
      </c>
      <c r="C16" s="55">
        <v>820</v>
      </c>
      <c r="D16" s="55">
        <v>820</v>
      </c>
      <c r="E16" s="24">
        <f t="shared" si="3"/>
        <v>820</v>
      </c>
      <c r="F16" s="21"/>
      <c r="G16" s="41">
        <v>660000</v>
      </c>
      <c r="H16" s="41">
        <v>660000</v>
      </c>
      <c r="I16" s="37">
        <v>-11750461.09</v>
      </c>
      <c r="J16" s="1">
        <v>1000</v>
      </c>
    </row>
    <row r="17" spans="1:11" ht="33.75" customHeight="1" x14ac:dyDescent="0.25">
      <c r="A17" s="44" t="s">
        <v>141</v>
      </c>
      <c r="B17" s="42" t="s">
        <v>135</v>
      </c>
      <c r="C17" s="52">
        <v>-820</v>
      </c>
      <c r="D17" s="52">
        <v>0</v>
      </c>
      <c r="E17" s="24">
        <f t="shared" si="3"/>
        <v>-820</v>
      </c>
      <c r="F17" s="21"/>
      <c r="G17" s="41">
        <v>-660000</v>
      </c>
      <c r="H17" s="41" t="s">
        <v>112</v>
      </c>
      <c r="I17" s="37">
        <v>-11750461.09</v>
      </c>
      <c r="J17" s="1">
        <v>1000</v>
      </c>
    </row>
    <row r="18" spans="1:11" ht="33" customHeight="1" x14ac:dyDescent="0.25">
      <c r="A18" s="44" t="s">
        <v>142</v>
      </c>
      <c r="B18" s="42" t="s">
        <v>136</v>
      </c>
      <c r="C18" s="52">
        <v>-820</v>
      </c>
      <c r="D18" s="52">
        <v>0</v>
      </c>
      <c r="E18" s="24">
        <f t="shared" si="3"/>
        <v>-820</v>
      </c>
      <c r="F18" s="21"/>
      <c r="G18" s="41">
        <v>-660000</v>
      </c>
      <c r="H18" s="41" t="s">
        <v>112</v>
      </c>
      <c r="I18" s="37">
        <v>-11750461.09</v>
      </c>
      <c r="J18" s="1">
        <v>1000</v>
      </c>
    </row>
    <row r="19" spans="1:11" ht="15" customHeight="1" x14ac:dyDescent="0.25">
      <c r="A19" s="44" t="s">
        <v>77</v>
      </c>
      <c r="B19" s="42" t="s">
        <v>116</v>
      </c>
      <c r="C19" s="52">
        <f t="shared" si="1"/>
        <v>0</v>
      </c>
      <c r="D19" s="52">
        <f t="shared" si="2"/>
        <v>0</v>
      </c>
      <c r="E19" s="24">
        <f t="shared" si="3"/>
        <v>0</v>
      </c>
      <c r="F19" s="21"/>
      <c r="G19" s="41" t="s">
        <v>112</v>
      </c>
      <c r="H19" s="41" t="s">
        <v>112</v>
      </c>
      <c r="I19" s="37">
        <v>-11750461.09</v>
      </c>
      <c r="J19" s="1">
        <v>1000</v>
      </c>
    </row>
    <row r="20" spans="1:11" ht="15" customHeight="1" x14ac:dyDescent="0.25">
      <c r="A20" s="45"/>
      <c r="B20" s="43" t="s">
        <v>115</v>
      </c>
      <c r="C20" s="52">
        <f t="shared" si="1"/>
        <v>0</v>
      </c>
      <c r="D20" s="52">
        <f t="shared" si="2"/>
        <v>0</v>
      </c>
      <c r="E20" s="24">
        <f t="shared" si="3"/>
        <v>0</v>
      </c>
      <c r="F20" s="21"/>
      <c r="G20" s="46"/>
      <c r="H20" s="46"/>
      <c r="I20" s="37">
        <v>13136892</v>
      </c>
      <c r="J20" s="1">
        <v>1000</v>
      </c>
    </row>
    <row r="21" spans="1:11" ht="16.5" customHeight="1" x14ac:dyDescent="0.25">
      <c r="A21" s="44" t="s">
        <v>119</v>
      </c>
      <c r="B21" s="42"/>
      <c r="C21" s="52">
        <f t="shared" si="1"/>
        <v>0</v>
      </c>
      <c r="D21" s="52">
        <f t="shared" si="2"/>
        <v>0</v>
      </c>
      <c r="E21" s="24">
        <f t="shared" si="3"/>
        <v>0</v>
      </c>
      <c r="F21" s="21"/>
      <c r="G21" s="41" t="s">
        <v>112</v>
      </c>
      <c r="H21" s="41" t="s">
        <v>112</v>
      </c>
      <c r="I21" s="37">
        <v>13136892</v>
      </c>
      <c r="J21" s="1">
        <v>1000</v>
      </c>
    </row>
    <row r="22" spans="1:11" ht="27" customHeight="1" x14ac:dyDescent="0.25">
      <c r="A22" s="44" t="s">
        <v>93</v>
      </c>
      <c r="B22" s="42" t="s">
        <v>90</v>
      </c>
      <c r="C22" s="52">
        <f>C23</f>
        <v>230.17091000000073</v>
      </c>
      <c r="D22" s="52">
        <f>D23</f>
        <v>-877.43298000000141</v>
      </c>
      <c r="E22" s="52">
        <f>E23</f>
        <v>297.25</v>
      </c>
      <c r="F22" s="21">
        <f t="shared" ref="F22:F26" si="4">E22/C22*100</f>
        <v>129.14316583272799</v>
      </c>
      <c r="G22" s="41">
        <v>412318.91</v>
      </c>
      <c r="H22" s="41">
        <v>-648784.52</v>
      </c>
      <c r="I22" s="37">
        <v>13136892</v>
      </c>
      <c r="J22" s="1">
        <v>1000</v>
      </c>
    </row>
    <row r="23" spans="1:11" ht="24.75" customHeight="1" x14ac:dyDescent="0.25">
      <c r="A23" s="44" t="s">
        <v>94</v>
      </c>
      <c r="B23" s="42" t="s">
        <v>47</v>
      </c>
      <c r="C23" s="53">
        <f>C27+C28</f>
        <v>230.17091000000073</v>
      </c>
      <c r="D23" s="53">
        <f>D27+D28</f>
        <v>-877.43298000000141</v>
      </c>
      <c r="E23" s="53">
        <f>E27+E28</f>
        <v>297.25</v>
      </c>
      <c r="F23" s="21">
        <f t="shared" si="4"/>
        <v>129.14316583272799</v>
      </c>
      <c r="G23" s="41">
        <v>412318.91</v>
      </c>
      <c r="H23" s="41">
        <v>-648784.52</v>
      </c>
      <c r="I23" s="37">
        <v>13136892</v>
      </c>
      <c r="J23" s="64" t="e">
        <f>E27:E28</f>
        <v>#VALUE!</v>
      </c>
    </row>
    <row r="24" spans="1:11" ht="24.75" customHeight="1" x14ac:dyDescent="0.25">
      <c r="A24" s="44" t="s">
        <v>95</v>
      </c>
      <c r="B24" s="48" t="s">
        <v>117</v>
      </c>
      <c r="C24" s="89">
        <v>-21768.846710000002</v>
      </c>
      <c r="D24" s="54">
        <v>-14704.4876</v>
      </c>
      <c r="E24" s="24">
        <f>E27</f>
        <v>-23605.05</v>
      </c>
      <c r="F24" s="50">
        <f t="shared" si="4"/>
        <v>108.43500491533389</v>
      </c>
      <c r="G24" s="41">
        <v>-17511854.199999999</v>
      </c>
      <c r="H24" s="41">
        <v>-13128734.529999999</v>
      </c>
      <c r="I24" s="37" t="s">
        <v>112</v>
      </c>
      <c r="J24" s="1">
        <v>1000</v>
      </c>
    </row>
    <row r="25" spans="1:11" s="11" customFormat="1" ht="18.75" x14ac:dyDescent="0.3">
      <c r="A25" s="44" t="s">
        <v>96</v>
      </c>
      <c r="B25" s="48" t="s">
        <v>48</v>
      </c>
      <c r="C25" s="90">
        <v>-21768.85</v>
      </c>
      <c r="D25" s="54">
        <v>-14704.4876</v>
      </c>
      <c r="E25" s="24">
        <f>E26</f>
        <v>-23605.05</v>
      </c>
      <c r="F25" s="50">
        <f t="shared" si="4"/>
        <v>108.4349885271845</v>
      </c>
      <c r="G25" s="49">
        <v>-17511854.199999999</v>
      </c>
      <c r="H25" s="41">
        <v>-13128734.529999999</v>
      </c>
      <c r="I25" s="37" t="s">
        <v>112</v>
      </c>
      <c r="J25" s="1">
        <v>1000</v>
      </c>
    </row>
    <row r="26" spans="1:11" x14ac:dyDescent="0.25">
      <c r="A26" s="44" t="s">
        <v>97</v>
      </c>
      <c r="B26" s="48" t="s">
        <v>49</v>
      </c>
      <c r="C26" s="90">
        <v>-21768.85</v>
      </c>
      <c r="D26" s="54">
        <v>-14704.4876</v>
      </c>
      <c r="E26" s="24">
        <f>E27</f>
        <v>-23605.05</v>
      </c>
      <c r="F26" s="50">
        <f t="shared" si="4"/>
        <v>108.4349885271845</v>
      </c>
      <c r="G26" s="49">
        <v>-17511854.199999999</v>
      </c>
      <c r="H26" s="41">
        <v>-13128734.529999999</v>
      </c>
      <c r="I26" s="37" t="s">
        <v>112</v>
      </c>
      <c r="J26" s="1">
        <v>1000</v>
      </c>
    </row>
    <row r="27" spans="1:11" ht="22.5" x14ac:dyDescent="0.25">
      <c r="A27" s="44" t="s">
        <v>98</v>
      </c>
      <c r="B27" s="48" t="s">
        <v>91</v>
      </c>
      <c r="C27" s="90">
        <v>-21768.85</v>
      </c>
      <c r="D27" s="54">
        <v>-14704.4876</v>
      </c>
      <c r="E27" s="24">
        <f>C27-1836.2</f>
        <v>-23605.05</v>
      </c>
      <c r="F27" s="50">
        <f t="shared" ref="F27:F31" si="5">E27/C27*100</f>
        <v>108.4349885271845</v>
      </c>
      <c r="G27" s="49">
        <v>-17511854.199999999</v>
      </c>
      <c r="H27" s="41">
        <v>-13128734.529999999</v>
      </c>
      <c r="I27" s="37" t="s">
        <v>143</v>
      </c>
      <c r="J27" s="56">
        <f>C27-E27</f>
        <v>1836.2000000000007</v>
      </c>
    </row>
    <row r="28" spans="1:11" x14ac:dyDescent="0.25">
      <c r="A28" s="44" t="s">
        <v>99</v>
      </c>
      <c r="B28" s="48" t="s">
        <v>118</v>
      </c>
      <c r="C28" s="91">
        <v>21999.020909999999</v>
      </c>
      <c r="D28" s="54">
        <v>13827.054619999999</v>
      </c>
      <c r="E28" s="24">
        <f>E29</f>
        <v>23902.3</v>
      </c>
      <c r="F28" s="50">
        <f t="shared" si="5"/>
        <v>108.65165362488854</v>
      </c>
      <c r="G28" s="49">
        <v>17924173.109999999</v>
      </c>
      <c r="H28" s="41">
        <v>12479950.01</v>
      </c>
      <c r="I28" s="37" t="s">
        <v>144</v>
      </c>
      <c r="J28" s="1">
        <v>1000</v>
      </c>
    </row>
    <row r="29" spans="1:11" x14ac:dyDescent="0.25">
      <c r="A29" s="44" t="s">
        <v>100</v>
      </c>
      <c r="B29" s="48" t="s">
        <v>50</v>
      </c>
      <c r="C29" s="91">
        <v>21999.02</v>
      </c>
      <c r="D29" s="54">
        <v>13827.054619999999</v>
      </c>
      <c r="E29" s="24">
        <f>E30</f>
        <v>23902.3</v>
      </c>
      <c r="F29" s="50">
        <f t="shared" si="5"/>
        <v>108.65165811931621</v>
      </c>
      <c r="G29" s="49">
        <v>17924173.109999999</v>
      </c>
      <c r="H29" s="41">
        <v>12479950.01</v>
      </c>
      <c r="I29" s="37" t="s">
        <v>145</v>
      </c>
      <c r="J29" s="1">
        <v>1000</v>
      </c>
    </row>
    <row r="30" spans="1:11" x14ac:dyDescent="0.25">
      <c r="A30" s="44" t="s">
        <v>101</v>
      </c>
      <c r="B30" s="48" t="s">
        <v>51</v>
      </c>
      <c r="C30" s="91">
        <v>21999</v>
      </c>
      <c r="D30" s="54">
        <v>13827.054619999999</v>
      </c>
      <c r="E30" s="24">
        <f>E31</f>
        <v>23902.3</v>
      </c>
      <c r="F30" s="50">
        <f t="shared" si="5"/>
        <v>108.6517568980408</v>
      </c>
      <c r="G30" s="49">
        <v>17924173.109999999</v>
      </c>
      <c r="H30" s="41">
        <v>12479950.01</v>
      </c>
      <c r="I30" s="37" t="s">
        <v>146</v>
      </c>
      <c r="J30" s="65">
        <f>C30-E30</f>
        <v>-1903.2999999999993</v>
      </c>
    </row>
    <row r="31" spans="1:11" ht="22.5" x14ac:dyDescent="0.25">
      <c r="A31" s="44" t="s">
        <v>102</v>
      </c>
      <c r="B31" s="48" t="s">
        <v>92</v>
      </c>
      <c r="C31" s="91">
        <v>21999</v>
      </c>
      <c r="D31" s="54">
        <v>13827.054619999999</v>
      </c>
      <c r="E31" s="24">
        <f>C31+1903.3</f>
        <v>23902.3</v>
      </c>
      <c r="F31" s="50">
        <f t="shared" si="5"/>
        <v>108.6517568980408</v>
      </c>
      <c r="G31" s="49">
        <v>17924173.109999999</v>
      </c>
      <c r="H31" s="41">
        <v>12479950.01</v>
      </c>
      <c r="I31" s="37" t="s">
        <v>147</v>
      </c>
      <c r="J31" s="34">
        <f>E31-1400</f>
        <v>22502.3</v>
      </c>
      <c r="K31" s="65">
        <f>C31-J31</f>
        <v>-503.29999999999927</v>
      </c>
    </row>
    <row r="32" spans="1:11" x14ac:dyDescent="0.25">
      <c r="I32" s="37" t="s">
        <v>148</v>
      </c>
      <c r="J32" s="1">
        <v>1011</v>
      </c>
    </row>
  </sheetData>
  <mergeCells count="1">
    <mergeCell ref="A1:F1"/>
  </mergeCells>
  <pageMargins left="0.78740157480314965" right="0.78740157480314965" top="1.1811023622047245" bottom="0.39370078740157483" header="0" footer="0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 </vt:lpstr>
      <vt:lpstr>Расходы</vt:lpstr>
      <vt:lpstr>Источники </vt:lpstr>
      <vt:lpstr>'Доходы '!Заголовки_для_печати</vt:lpstr>
      <vt:lpstr>'Источники '!Заголовки_для_печати</vt:lpstr>
      <vt:lpstr>Расходы!Заголовки_для_печати</vt:lpstr>
      <vt:lpstr>'Доходы '!Область_печати</vt:lpstr>
      <vt:lpstr>'Источники '!Область_печати</vt:lpstr>
      <vt:lpstr>Расходы!Область_печати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</dc:creator>
  <cp:lastModifiedBy>Начфинотдела</cp:lastModifiedBy>
  <cp:lastPrinted>2023-11-13T08:43:18Z</cp:lastPrinted>
  <dcterms:created xsi:type="dcterms:W3CDTF">2017-08-15T07:22:03Z</dcterms:created>
  <dcterms:modified xsi:type="dcterms:W3CDTF">2023-11-13T10:52:36Z</dcterms:modified>
</cp:coreProperties>
</file>